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4625"/>
  </bookViews>
  <sheets>
    <sheet name="Calculating" sheetId="1" r:id="rId1"/>
    <sheet name="Based Params" sheetId="2" r:id="rId2"/>
    <sheet name="Alternate Planning" sheetId="3" r:id="rId3"/>
    <sheet name="Holding" sheetId="4" r:id="rId4"/>
    <sheet name="CRZ" sheetId="5" r:id="rId5"/>
    <sheet name="OptAlt" sheetId="6" r:id="rId6"/>
  </sheets>
  <definedNames>
    <definedName name="_GoBack" localSheetId="2">'Alternate Planning'!#REF!</definedName>
    <definedName name="AD">Calculating!$D$6</definedName>
    <definedName name="Alt_D">Calculating!$D$6</definedName>
    <definedName name="APDist">'Alternate Planning'!$B$9:$B$16</definedName>
    <definedName name="APTable">'Alternate Planning'!$B$9:$H$16</definedName>
    <definedName name="CRZAlt">CRZ!$B$6:$B$47</definedName>
    <definedName name="CRZTable">CRZ!$B$6:$P$47</definedName>
    <definedName name="CRZWeight">CRZ!$C$5:$P$5</definedName>
    <definedName name="HAlt">Holding!$B$7:$B$33</definedName>
    <definedName name="HTable">Holding!$B$7:$S$33</definedName>
    <definedName name="HWeight">Holding!$C$6:$S$6</definedName>
    <definedName name="LW">Calculating!$E$16</definedName>
    <definedName name="MLW">'Based Params'!$E$6</definedName>
    <definedName name="MTOW">'Based Params'!$E$7</definedName>
    <definedName name="OEW">'Based Params'!$E$5</definedName>
    <definedName name="OptAltTable">OptAlt!$B$6:$F$18</definedName>
    <definedName name="OptAltWeight">OptAlt!$B$6:$B$18</definedName>
  </definedNames>
  <calcPr calcId="145621"/>
</workbook>
</file>

<file path=xl/calcChain.xml><?xml version="1.0" encoding="utf-8"?>
<calcChain xmlns="http://schemas.openxmlformats.org/spreadsheetml/2006/main">
  <c r="K7" i="1" l="1"/>
  <c r="E22" i="1" l="1"/>
  <c r="E16" i="1"/>
  <c r="E14" i="1" l="1"/>
  <c r="K6" i="1"/>
  <c r="E15" i="1" l="1"/>
  <c r="E11" i="1"/>
  <c r="E18" i="1" l="1"/>
  <c r="K8" i="1" s="1"/>
  <c r="E17" i="1"/>
  <c r="E19" i="1" l="1"/>
  <c r="E20" i="1" s="1"/>
  <c r="E21" i="1" s="1"/>
  <c r="K5" i="1" l="1"/>
</calcChain>
</file>

<file path=xl/sharedStrings.xml><?xml version="1.0" encoding="utf-8"?>
<sst xmlns="http://schemas.openxmlformats.org/spreadsheetml/2006/main" count="342" uniqueCount="273">
  <si>
    <t>Cargo</t>
  </si>
  <si>
    <t>Reserve</t>
  </si>
  <si>
    <t>Operation Empty Weight</t>
  </si>
  <si>
    <t>Maximum Landing Weight</t>
  </si>
  <si>
    <t>Distance</t>
  </si>
  <si>
    <t>Passengers</t>
  </si>
  <si>
    <t>Holding Fuel</t>
  </si>
  <si>
    <t>Distance To Alternate</t>
  </si>
  <si>
    <t>Time To Alternate</t>
  </si>
  <si>
    <t>Landing Weight - Lbs.</t>
  </si>
  <si>
    <t>Cruise Altitude To Alternate</t>
  </si>
  <si>
    <t>Fuel - Lbs.</t>
  </si>
  <si>
    <t>:13</t>
  </si>
  <si>
    <t>:22</t>
  </si>
  <si>
    <t>:30</t>
  </si>
  <si>
    <t>:37</t>
  </si>
  <si>
    <t>:50</t>
  </si>
  <si>
    <t>nm</t>
  </si>
  <si>
    <t>Alternative Fuel</t>
  </si>
  <si>
    <t>ft</t>
  </si>
  <si>
    <t>Landing Weight at Alternative</t>
  </si>
  <si>
    <t>Holding Altitude / Time</t>
  </si>
  <si>
    <t>min</t>
  </si>
  <si>
    <t>Altitude to Alternative</t>
  </si>
  <si>
    <t>Optimum Altitude</t>
  </si>
  <si>
    <t>Selected Cruise Altitude</t>
  </si>
  <si>
    <t>Landing Weight at Distance</t>
  </si>
  <si>
    <t>Trip Fuel</t>
  </si>
  <si>
    <t>Full Instrument Approach</t>
  </si>
  <si>
    <t>Approach Fuel</t>
  </si>
  <si>
    <t>Taxi Fuel</t>
  </si>
  <si>
    <t>Gross Weight</t>
  </si>
  <si>
    <t>Maximum Take-Off Weight</t>
  </si>
  <si>
    <t xml:space="preserve">Taxi </t>
  </si>
  <si>
    <t>Alternative Distance</t>
  </si>
  <si>
    <t>GROSS WEIGHT 1,000 LBS</t>
  </si>
  <si>
    <t>93.4</t>
  </si>
  <si>
    <t>90.9</t>
  </si>
  <si>
    <t>89.4</t>
  </si>
  <si>
    <t>88.1</t>
  </si>
  <si>
    <t>86.8</t>
  </si>
  <si>
    <t>85.5</t>
  </si>
  <si>
    <t>84.2</t>
  </si>
  <si>
    <t>93.5</t>
  </si>
  <si>
    <t>91.5</t>
  </si>
  <si>
    <t>90.1</t>
  </si>
  <si>
    <t>89.1</t>
  </si>
  <si>
    <t>88.2</t>
  </si>
  <si>
    <t>87.2</t>
  </si>
  <si>
    <t>86.3</t>
  </si>
  <si>
    <t>85.3</t>
  </si>
  <si>
    <t>84.4</t>
  </si>
  <si>
    <t>83.4</t>
  </si>
  <si>
    <t>82.5</t>
  </si>
  <si>
    <t>81.5</t>
  </si>
  <si>
    <t>80.4</t>
  </si>
  <si>
    <t>79.3</t>
  </si>
  <si>
    <t>78.2</t>
  </si>
  <si>
    <t>77.0</t>
  </si>
  <si>
    <t>87.3</t>
  </si>
  <si>
    <t>86.6</t>
  </si>
  <si>
    <t>85.8</t>
  </si>
  <si>
    <t>85.1</t>
  </si>
  <si>
    <t>84.3</t>
  </si>
  <si>
    <t>83.5</t>
  </si>
  <si>
    <t>82.7</t>
  </si>
  <si>
    <t>81.8</t>
  </si>
  <si>
    <t>81.0</t>
  </si>
  <si>
    <t>80.1</t>
  </si>
  <si>
    <t>79.1</t>
  </si>
  <si>
    <t>78.1</t>
  </si>
  <si>
    <t>77.1</t>
  </si>
  <si>
    <t>76.0</t>
  </si>
  <si>
    <t>74.9</t>
  </si>
  <si>
    <t>73.7</t>
  </si>
  <si>
    <t>72.4</t>
  </si>
  <si>
    <t>83.1</t>
  </si>
  <si>
    <t>82.4</t>
  </si>
  <si>
    <t>81.7</t>
  </si>
  <si>
    <t>80.9</t>
  </si>
  <si>
    <t>78.5</t>
  </si>
  <si>
    <t>77.6</t>
  </si>
  <si>
    <t>76.7</t>
  </si>
  <si>
    <t>75.7</t>
  </si>
  <si>
    <t>74.7</t>
  </si>
  <si>
    <t>72.7</t>
  </si>
  <si>
    <t>71.7</t>
  </si>
  <si>
    <t>70.6</t>
  </si>
  <si>
    <t>69.5</t>
  </si>
  <si>
    <t>68.2</t>
  </si>
  <si>
    <t>78.8</t>
  </si>
  <si>
    <t>77.3</t>
  </si>
  <si>
    <t>76.5</t>
  </si>
  <si>
    <t>74.0</t>
  </si>
  <si>
    <t>73.2</t>
  </si>
  <si>
    <t>72.3</t>
  </si>
  <si>
    <t>71.5</t>
  </si>
  <si>
    <t>70.5</t>
  </si>
  <si>
    <t>68.4</t>
  </si>
  <si>
    <t>67.3</t>
  </si>
  <si>
    <t>66.2</t>
  </si>
  <si>
    <t>65.1</t>
  </si>
  <si>
    <t>64.0</t>
  </si>
  <si>
    <t>74.6</t>
  </si>
  <si>
    <t>73.9</t>
  </si>
  <si>
    <t>73.1</t>
  </si>
  <si>
    <t>71.6</t>
  </si>
  <si>
    <t>70.8</t>
  </si>
  <si>
    <t>69.9</t>
  </si>
  <si>
    <t>69.0</t>
  </si>
  <si>
    <t>68.0</t>
  </si>
  <si>
    <t>67.1</t>
  </si>
  <si>
    <t>65.3</t>
  </si>
  <si>
    <t>64.4</t>
  </si>
  <si>
    <t>63.4</t>
  </si>
  <si>
    <t>62.4</t>
  </si>
  <si>
    <t>61.2</t>
  </si>
  <si>
    <t>59.8</t>
  </si>
  <si>
    <t>69.7</t>
  </si>
  <si>
    <t>67.5</t>
  </si>
  <si>
    <t>66.7</t>
  </si>
  <si>
    <t>66.0</t>
  </si>
  <si>
    <t>65.2</t>
  </si>
  <si>
    <t>63.5</t>
  </si>
  <si>
    <t>62.5</t>
  </si>
  <si>
    <t>61.4</t>
  </si>
  <si>
    <t>60.3</t>
  </si>
  <si>
    <t>59.2</t>
  </si>
  <si>
    <t>58.1</t>
  </si>
  <si>
    <t>57.0</t>
  </si>
  <si>
    <t>55.9</t>
  </si>
  <si>
    <t>66.1</t>
  </si>
  <si>
    <t>65.4</t>
  </si>
  <si>
    <t>64.6</t>
  </si>
  <si>
    <t>63.8</t>
  </si>
  <si>
    <t>62.9</t>
  </si>
  <si>
    <t>62.0</t>
  </si>
  <si>
    <t>61.1</t>
  </si>
  <si>
    <t>60.1</t>
  </si>
  <si>
    <t>58.3</t>
  </si>
  <si>
    <t>57.4</t>
  </si>
  <si>
    <t>56.5</t>
  </si>
  <si>
    <t>55.5</t>
  </si>
  <si>
    <t>54.5</t>
  </si>
  <si>
    <t>53.4</t>
  </si>
  <si>
    <t>52.3</t>
  </si>
  <si>
    <t>63.2</t>
  </si>
  <si>
    <t>61.6</t>
  </si>
  <si>
    <t>60.8</t>
  </si>
  <si>
    <t>60.0</t>
  </si>
  <si>
    <t>57.5</t>
  </si>
  <si>
    <t>56.7</t>
  </si>
  <si>
    <t>55.8</t>
  </si>
  <si>
    <t>54.9</t>
  </si>
  <si>
    <t>54.0</t>
  </si>
  <si>
    <t>53.0</t>
  </si>
  <si>
    <t>52.0</t>
  </si>
  <si>
    <t>50.9</t>
  </si>
  <si>
    <t>49.8</t>
  </si>
  <si>
    <t>PRESSURE ALTITUDE FEET</t>
  </si>
  <si>
    <t>Press Alt 1000 Feet (Std TAS)</t>
  </si>
  <si>
    <t>GROSS WEIGHT (1,000 POUNDS)</t>
  </si>
  <si>
    <t>91.6</t>
  </si>
  <si>
    <t>0.795</t>
  </si>
  <si>
    <t>90.2</t>
  </si>
  <si>
    <t>0.794</t>
  </si>
  <si>
    <t>88.9</t>
  </si>
  <si>
    <t>0.791</t>
  </si>
  <si>
    <t>87.8</t>
  </si>
  <si>
    <t>0.786</t>
  </si>
  <si>
    <t>92.1</t>
  </si>
  <si>
    <t>90.6</t>
  </si>
  <si>
    <t>0.793</t>
  </si>
  <si>
    <t>88.3</t>
  </si>
  <si>
    <t>0.789</t>
  </si>
  <si>
    <t>87.4</t>
  </si>
  <si>
    <t>0.785</t>
  </si>
  <si>
    <t>86.5</t>
  </si>
  <si>
    <t>0.78</t>
  </si>
  <si>
    <t>85.7</t>
  </si>
  <si>
    <t>0.774</t>
  </si>
  <si>
    <t>89.5</t>
  </si>
  <si>
    <t>88.5</t>
  </si>
  <si>
    <t>87.6</t>
  </si>
  <si>
    <t>0.787</t>
  </si>
  <si>
    <t>0.783</t>
  </si>
  <si>
    <t>0.778</t>
  </si>
  <si>
    <t>0.773</t>
  </si>
  <si>
    <t>84.6</t>
  </si>
  <si>
    <t>0.766</t>
  </si>
  <si>
    <t>83.7</t>
  </si>
  <si>
    <t>0.756</t>
  </si>
  <si>
    <t>91.9</t>
  </si>
  <si>
    <t>90.7</t>
  </si>
  <si>
    <t>89.7</t>
  </si>
  <si>
    <t>88.8</t>
  </si>
  <si>
    <t>0.792</t>
  </si>
  <si>
    <t>0.788</t>
  </si>
  <si>
    <t>0.784</t>
  </si>
  <si>
    <t>85.9</t>
  </si>
  <si>
    <t>0.776</t>
  </si>
  <si>
    <t>0.771</t>
  </si>
  <si>
    <t>84.5</t>
  </si>
  <si>
    <t>0.764</t>
  </si>
  <si>
    <t>0.754</t>
  </si>
  <si>
    <t>82.8</t>
  </si>
  <si>
    <t>0.742</t>
  </si>
  <si>
    <t>0.726</t>
  </si>
  <si>
    <t>88.7</t>
  </si>
  <si>
    <t>0.781</t>
  </si>
  <si>
    <t>86.7</t>
  </si>
  <si>
    <t>0.777</t>
  </si>
  <si>
    <t>86.1</t>
  </si>
  <si>
    <t>0.768</t>
  </si>
  <si>
    <t>84.7</t>
  </si>
  <si>
    <t>0.76</t>
  </si>
  <si>
    <t>83.9</t>
  </si>
  <si>
    <t>0.751</t>
  </si>
  <si>
    <t>0.738</t>
  </si>
  <si>
    <t>82.1</t>
  </si>
  <si>
    <t>0.723</t>
  </si>
  <si>
    <t>0.706</t>
  </si>
  <si>
    <t>0.69</t>
  </si>
  <si>
    <t>0.769</t>
  </si>
  <si>
    <t>86.2</t>
  </si>
  <si>
    <t>0.757</t>
  </si>
  <si>
    <t>84.9</t>
  </si>
  <si>
    <t>0.749</t>
  </si>
  <si>
    <t>84.1</t>
  </si>
  <si>
    <t>83.3</t>
  </si>
  <si>
    <t>0.725</t>
  </si>
  <si>
    <t>0.711</t>
  </si>
  <si>
    <t>0.698</t>
  </si>
  <si>
    <t>80.6</t>
  </si>
  <si>
    <t>0.684</t>
  </si>
  <si>
    <t>79.6</t>
  </si>
  <si>
    <t>0.67</t>
  </si>
  <si>
    <t>78.7</t>
  </si>
  <si>
    <t>0.658</t>
  </si>
  <si>
    <t>77.8</t>
  </si>
  <si>
    <t>0.647</t>
  </si>
  <si>
    <t>0.638</t>
  </si>
  <si>
    <t>0.729</t>
  </si>
  <si>
    <t>0.718</t>
  </si>
  <si>
    <t>83.2</t>
  </si>
  <si>
    <t>0.695</t>
  </si>
  <si>
    <t>81.6</t>
  </si>
  <si>
    <t>0.683</t>
  </si>
  <si>
    <t>80.8</t>
  </si>
  <si>
    <t>0.671</t>
  </si>
  <si>
    <t>0.661</t>
  </si>
  <si>
    <t>79.2</t>
  </si>
  <si>
    <t>0.652</t>
  </si>
  <si>
    <t>0.643</t>
  </si>
  <si>
    <t>0.636</t>
  </si>
  <si>
    <t>0.627</t>
  </si>
  <si>
    <t>76.2</t>
  </si>
  <si>
    <t>0.619</t>
  </si>
  <si>
    <t>75.4</t>
  </si>
  <si>
    <t>0.61</t>
  </si>
  <si>
    <t>74.5</t>
  </si>
  <si>
    <t>0.601</t>
  </si>
  <si>
    <t>Total Fuel</t>
  </si>
  <si>
    <t>WIEGHT 1000 LB</t>
  </si>
  <si>
    <t>OPTIMUM ALTITUDE FEET</t>
  </si>
  <si>
    <t>CRUISE THRUST LIMIT PRESS ALT (FT)</t>
  </si>
  <si>
    <t>ISA + 10 ℃ &amp; BELOW</t>
  </si>
  <si>
    <t>ISA + 15 ℃</t>
  </si>
  <si>
    <t>ISA + 20 ℃</t>
  </si>
  <si>
    <t>Fuel Calculation</t>
  </si>
  <si>
    <t>lbs</t>
  </si>
  <si>
    <t>Minimum Landing Fuel</t>
  </si>
  <si>
    <t>Contingency 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</si>
</sst>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3" fontId="1" fillId="0" borderId="4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Font="1" applyBorder="1" applyAlignme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Fill="1" applyAlignment="1">
      <alignment horizontal="right"/>
    </xf>
    <xf numFmtId="0" fontId="1" fillId="0" borderId="36" xfId="0" applyFont="1" applyBorder="1" applyAlignment="1">
      <alignment horizontal="center"/>
    </xf>
    <xf numFmtId="0" fontId="2" fillId="0" borderId="1" xfId="0" applyFont="1" applyBorder="1" applyAlignment="1"/>
    <xf numFmtId="0" fontId="2" fillId="0" borderId="41" xfId="0" applyFont="1" applyBorder="1" applyAlignment="1"/>
    <xf numFmtId="0" fontId="2" fillId="0" borderId="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42" xfId="0" applyFont="1" applyBorder="1" applyAlignment="1"/>
    <xf numFmtId="0" fontId="2" fillId="0" borderId="11" xfId="0" applyFont="1" applyBorder="1" applyAlignment="1"/>
    <xf numFmtId="0" fontId="2" fillId="0" borderId="43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5" xfId="0" applyFont="1" applyBorder="1" applyAlignment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0" fillId="2" borderId="0" xfId="0" applyFill="1" applyAlignment="1" applyProtection="1">
      <alignment horizontal="center"/>
      <protection locked="0"/>
    </xf>
    <xf numFmtId="3" fontId="0" fillId="2" borderId="0" xfId="0" applyNumberFormat="1" applyFill="1" applyAlignment="1" applyProtection="1">
      <alignment horizontal="center"/>
      <protection locked="0"/>
    </xf>
    <xf numFmtId="3" fontId="0" fillId="3" borderId="0" xfId="0" applyNumberFormat="1" applyFill="1" applyAlignment="1" applyProtection="1">
      <alignment horizontal="center"/>
      <protection locked="0"/>
    </xf>
    <xf numFmtId="1" fontId="0" fillId="3" borderId="0" xfId="0" applyNumberFormat="1" applyFill="1" applyProtection="1">
      <protection locked="0"/>
    </xf>
    <xf numFmtId="0" fontId="8" fillId="0" borderId="0" xfId="0" applyFont="1" applyAlignment="1">
      <alignment horizontal="center"/>
    </xf>
    <xf numFmtId="20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 wrapText="1"/>
    </xf>
    <xf numFmtId="20" fontId="1" fillId="0" borderId="25" xfId="0" applyNumberFormat="1" applyFont="1" applyBorder="1" applyAlignment="1">
      <alignment horizontal="center" vertical="center" wrapText="1"/>
    </xf>
    <xf numFmtId="20" fontId="1" fillId="0" borderId="26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0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0" fillId="0" borderId="36" xfId="0" applyBorder="1"/>
    <xf numFmtId="0" fontId="3" fillId="0" borderId="4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37" xfId="0" applyBorder="1" applyAlignment="1">
      <alignment horizontal="center" wrapText="1"/>
    </xf>
  </cellXfs>
  <cellStyles count="1">
    <cellStyle name="Обычный" xfId="0" builtinId="0"/>
  </cellStyles>
  <dxfs count="10"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2"/>
  <sheetViews>
    <sheetView tabSelected="1" workbookViewId="0">
      <selection activeCell="K8" sqref="K8"/>
    </sheetView>
  </sheetViews>
  <sheetFormatPr defaultRowHeight="15" x14ac:dyDescent="0.25"/>
  <cols>
    <col min="3" max="3" width="14.85546875" bestFit="1" customWidth="1"/>
    <col min="6" max="6" width="3" bestFit="1" customWidth="1"/>
    <col min="9" max="9" width="9.140625" customWidth="1"/>
  </cols>
  <sheetData>
    <row r="3" spans="2:12" x14ac:dyDescent="0.25">
      <c r="B3" s="84" t="s">
        <v>269</v>
      </c>
      <c r="C3" s="84"/>
      <c r="D3" s="84"/>
      <c r="E3" s="84"/>
      <c r="F3" s="84"/>
      <c r="G3" s="84"/>
      <c r="H3" s="84"/>
      <c r="I3" s="84"/>
      <c r="J3" s="84"/>
      <c r="K3" s="84"/>
    </row>
    <row r="5" spans="2:12" x14ac:dyDescent="0.25">
      <c r="C5" s="4" t="s">
        <v>4</v>
      </c>
      <c r="D5" s="80">
        <v>680</v>
      </c>
      <c r="E5" t="s">
        <v>17</v>
      </c>
      <c r="J5" s="72" t="s">
        <v>24</v>
      </c>
      <c r="K5" s="78">
        <f>INDEX(OptAltTable,MATCH(CEILING(E22/1000,1),OptAltWeight,-1),2)</f>
        <v>36500</v>
      </c>
      <c r="L5" t="s">
        <v>19</v>
      </c>
    </row>
    <row r="6" spans="2:12" x14ac:dyDescent="0.25">
      <c r="C6" s="4" t="s">
        <v>34</v>
      </c>
      <c r="D6" s="80">
        <v>107</v>
      </c>
      <c r="E6" s="11" t="s">
        <v>17</v>
      </c>
      <c r="J6" s="72" t="s">
        <v>23</v>
      </c>
      <c r="K6" s="79">
        <f>INDEX(APTable,MATCH(AD,APDist,-1),7)*1000</f>
        <v>23000</v>
      </c>
      <c r="L6" t="s">
        <v>19</v>
      </c>
    </row>
    <row r="7" spans="2:12" x14ac:dyDescent="0.25">
      <c r="C7" s="4" t="s">
        <v>25</v>
      </c>
      <c r="D7" s="81">
        <v>29000</v>
      </c>
      <c r="E7" s="11" t="s">
        <v>19</v>
      </c>
      <c r="J7" s="72" t="s">
        <v>262</v>
      </c>
      <c r="K7" s="79">
        <f>E13+E14+E15+E17+E18+E20+E21</f>
        <v>17753.38074074074</v>
      </c>
      <c r="L7" t="s">
        <v>270</v>
      </c>
    </row>
    <row r="8" spans="2:12" x14ac:dyDescent="0.25">
      <c r="C8" s="4" t="s">
        <v>21</v>
      </c>
      <c r="D8" s="81">
        <v>2000</v>
      </c>
      <c r="E8" t="s">
        <v>19</v>
      </c>
      <c r="F8" s="83">
        <v>30</v>
      </c>
      <c r="G8" t="s">
        <v>22</v>
      </c>
      <c r="J8" s="72" t="s">
        <v>1</v>
      </c>
      <c r="K8" s="79">
        <f>E13+E18</f>
        <v>5580</v>
      </c>
      <c r="L8" t="s">
        <v>270</v>
      </c>
    </row>
    <row r="9" spans="2:12" x14ac:dyDescent="0.25">
      <c r="C9" s="4" t="s">
        <v>28</v>
      </c>
      <c r="D9" s="82">
        <v>12</v>
      </c>
      <c r="E9" t="s">
        <v>22</v>
      </c>
    </row>
    <row r="10" spans="2:12" x14ac:dyDescent="0.25">
      <c r="C10" s="4" t="s">
        <v>33</v>
      </c>
      <c r="D10" s="82">
        <v>10</v>
      </c>
      <c r="E10" t="s">
        <v>22</v>
      </c>
    </row>
    <row r="11" spans="2:12" x14ac:dyDescent="0.25">
      <c r="C11" s="4" t="s">
        <v>5</v>
      </c>
      <c r="D11" s="81">
        <v>112</v>
      </c>
      <c r="E11" s="3">
        <f>D11*175</f>
        <v>19600</v>
      </c>
      <c r="J11" s="2"/>
    </row>
    <row r="12" spans="2:12" x14ac:dyDescent="0.25">
      <c r="C12" s="4" t="s">
        <v>0</v>
      </c>
      <c r="D12" s="3"/>
      <c r="E12" s="81">
        <v>8400</v>
      </c>
    </row>
    <row r="13" spans="2:12" x14ac:dyDescent="0.25">
      <c r="C13" s="4" t="s">
        <v>271</v>
      </c>
      <c r="D13" s="3"/>
      <c r="E13" s="82">
        <v>2560</v>
      </c>
      <c r="F13" s="3"/>
    </row>
    <row r="14" spans="2:12" x14ac:dyDescent="0.25">
      <c r="C14" s="4" t="s">
        <v>29</v>
      </c>
      <c r="D14" s="3"/>
      <c r="E14" s="3">
        <f>5120*D9/60</f>
        <v>1024</v>
      </c>
      <c r="F14" s="3"/>
    </row>
    <row r="15" spans="2:12" x14ac:dyDescent="0.25">
      <c r="C15" s="4" t="s">
        <v>30</v>
      </c>
      <c r="D15" s="3"/>
      <c r="E15" s="12">
        <f>2400*D10/60</f>
        <v>400</v>
      </c>
      <c r="F15" s="3"/>
    </row>
    <row r="16" spans="2:12" x14ac:dyDescent="0.25">
      <c r="C16" s="29" t="s">
        <v>20</v>
      </c>
      <c r="E16" s="3">
        <f>SUM(E11:E13)+E15+OEW</f>
        <v>122068</v>
      </c>
    </row>
    <row r="17" spans="3:5" x14ac:dyDescent="0.25">
      <c r="C17" s="29" t="s">
        <v>6</v>
      </c>
      <c r="E17" s="3">
        <f>INDEX(HTable,MATCH(D8,HAlt,-1)+2,MATCH(CEILING(LW/1000,1),HWeight,-1)+1)*2*F8/60</f>
        <v>2320</v>
      </c>
    </row>
    <row r="18" spans="3:5" x14ac:dyDescent="0.25">
      <c r="C18" s="29" t="s">
        <v>18</v>
      </c>
      <c r="E18" s="3">
        <f>INDEX(APTable,MATCH(AD,APDist,-1),IF(LW&lt;=130000,4,IF(LW&lt;=140000,5,6)))</f>
        <v>3020</v>
      </c>
    </row>
    <row r="19" spans="3:5" x14ac:dyDescent="0.25">
      <c r="C19" s="29" t="s">
        <v>26</v>
      </c>
      <c r="E19" s="3">
        <f>SUM(E16:E18)</f>
        <v>127408</v>
      </c>
    </row>
    <row r="20" spans="3:5" x14ac:dyDescent="0.25">
      <c r="C20" s="4" t="s">
        <v>27</v>
      </c>
      <c r="E20" s="3">
        <f>INDEX(CRZTable,MATCH(D7/1000,CRZAlt,-1)+4,MATCH(CEILING(E19/1000,1),CRZWeight,-1)+1)*2*D5/INDEX(CRZTable,MATCH(D7/1000,CRZAlt,-1)+5,MATCH(CEILING(E19/1000,1),CRZWeight,-1)+1)</f>
        <v>8264.0987654320979</v>
      </c>
    </row>
    <row r="21" spans="3:5" x14ac:dyDescent="0.25">
      <c r="C21" s="4" t="s">
        <v>272</v>
      </c>
      <c r="E21" s="3">
        <f>E20*0.02</f>
        <v>165.28197530864196</v>
      </c>
    </row>
    <row r="22" spans="3:5" x14ac:dyDescent="0.25">
      <c r="C22" s="4" t="s">
        <v>31</v>
      </c>
      <c r="E22" s="3">
        <f>E19+E20+E21+E14</f>
        <v>136861.38074074074</v>
      </c>
    </row>
  </sheetData>
  <sheetProtection password="DB3B" sheet="1" objects="1" scenarios="1"/>
  <mergeCells count="1">
    <mergeCell ref="B3:K3"/>
  </mergeCells>
  <conditionalFormatting sqref="E16">
    <cfRule type="cellIs" dxfId="9" priority="5" stopIfTrue="1" operator="greaterThan">
      <formula>"MLW"</formula>
    </cfRule>
    <cfRule type="cellIs" dxfId="8" priority="6" stopIfTrue="1" operator="lessThan">
      <formula>"MLW"</formula>
    </cfRule>
  </conditionalFormatting>
  <conditionalFormatting sqref="E19">
    <cfRule type="cellIs" dxfId="7" priority="3" stopIfTrue="1" operator="greaterThan">
      <formula>MLW</formula>
    </cfRule>
    <cfRule type="cellIs" dxfId="6" priority="4" stopIfTrue="1" operator="lessThan">
      <formula>MLW</formula>
    </cfRule>
  </conditionalFormatting>
  <conditionalFormatting sqref="E22">
    <cfRule type="cellIs" dxfId="5" priority="1" stopIfTrue="1" operator="greaterThan">
      <formula>"MTOW"</formula>
    </cfRule>
    <cfRule type="cellIs" dxfId="4" priority="2" stopIfTrue="1" operator="lessThan">
      <formula>"MTOW"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stopIfTrue="1" operator="greaterThan" id="{77561228-8C17-4DEB-89C2-408FE425383E}">
            <xm:f>'Based Params'!$E$6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7" stopIfTrue="1" operator="lessThan" id="{421B78D2-92B8-4EE8-838A-C77CC3E2FDCD}">
            <xm:f>'Based Params'!$E$6</xm:f>
            <x14:dxf>
              <font>
                <color auto="1"/>
              </font>
              <fill>
                <patternFill>
                  <bgColor rgb="FF92D050"/>
                </patternFill>
              </fill>
            </x14:dxf>
          </x14:cfRule>
          <xm:sqref>E16 E19</xm:sqref>
        </x14:conditionalFormatting>
        <x14:conditionalFormatting xmlns:xm="http://schemas.microsoft.com/office/excel/2006/main">
          <x14:cfRule type="cellIs" priority="8" stopIfTrue="1" operator="greaterThan" id="{06677116-AB38-4423-9681-244B28FCEE81}">
            <xm:f>'Based Params'!$E$7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8" stopIfTrue="1" operator="lessThan" id="{98013372-AF36-4D29-8AD2-3C7C17777F15}">
            <xm:f>'Based Params'!$E$7</xm:f>
            <x14:dxf>
              <fill>
                <patternFill>
                  <bgColor rgb="FF92D050"/>
                </patternFill>
              </fill>
            </x14:dxf>
          </x14:cfRule>
          <xm:sqref>E22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C5:E22"/>
  <sheetViews>
    <sheetView workbookViewId="0">
      <selection activeCell="D35" sqref="D35"/>
    </sheetView>
  </sheetViews>
  <sheetFormatPr defaultRowHeight="15" x14ac:dyDescent="0.25"/>
  <sheetData>
    <row r="5" spans="3:5" x14ac:dyDescent="0.25">
      <c r="C5" s="2"/>
      <c r="D5" s="4" t="s">
        <v>2</v>
      </c>
      <c r="E5" s="2">
        <v>91108</v>
      </c>
    </row>
    <row r="6" spans="3:5" x14ac:dyDescent="0.25">
      <c r="D6" s="4" t="s">
        <v>3</v>
      </c>
      <c r="E6" s="2">
        <v>146300</v>
      </c>
    </row>
    <row r="7" spans="3:5" x14ac:dyDescent="0.25">
      <c r="D7" s="4" t="s">
        <v>32</v>
      </c>
      <c r="E7" s="2">
        <v>174200</v>
      </c>
    </row>
    <row r="22" ht="15.75" customHeight="1" x14ac:dyDescent="0.25"/>
  </sheetData>
  <sheetProtection password="DBE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4:H23"/>
  <sheetViews>
    <sheetView workbookViewId="0">
      <selection activeCell="F13" sqref="F13"/>
    </sheetView>
  </sheetViews>
  <sheetFormatPr defaultRowHeight="15" x14ac:dyDescent="0.25"/>
  <sheetData>
    <row r="4" spans="2:8" x14ac:dyDescent="0.25">
      <c r="B4" s="27"/>
      <c r="C4" s="27"/>
      <c r="D4" s="27"/>
      <c r="E4" s="27"/>
      <c r="F4" s="27"/>
      <c r="G4" s="27"/>
      <c r="H4" s="27"/>
    </row>
    <row r="5" spans="2:8" ht="15.75" thickBot="1" x14ac:dyDescent="0.3">
      <c r="B5" s="28"/>
      <c r="C5" s="27"/>
      <c r="D5" s="27"/>
      <c r="E5" s="27"/>
      <c r="F5" s="27"/>
      <c r="G5" s="27"/>
      <c r="H5" s="27"/>
    </row>
    <row r="6" spans="2:8" ht="16.5" customHeight="1" thickTop="1" thickBot="1" x14ac:dyDescent="0.3">
      <c r="B6" s="87" t="s">
        <v>7</v>
      </c>
      <c r="C6" s="90" t="s">
        <v>8</v>
      </c>
      <c r="D6" s="91"/>
      <c r="E6" s="103" t="s">
        <v>9</v>
      </c>
      <c r="F6" s="104"/>
      <c r="G6" s="105"/>
      <c r="H6" s="100" t="s">
        <v>10</v>
      </c>
    </row>
    <row r="7" spans="2:8" ht="16.5" thickTop="1" thickBot="1" x14ac:dyDescent="0.3">
      <c r="B7" s="88"/>
      <c r="C7" s="92"/>
      <c r="D7" s="93"/>
      <c r="E7" s="14">
        <v>130000</v>
      </c>
      <c r="F7" s="13">
        <v>140000</v>
      </c>
      <c r="G7" s="14">
        <v>144000</v>
      </c>
      <c r="H7" s="101"/>
    </row>
    <row r="8" spans="2:8" ht="16.5" thickTop="1" thickBot="1" x14ac:dyDescent="0.3">
      <c r="B8" s="89"/>
      <c r="C8" s="94"/>
      <c r="D8" s="95"/>
      <c r="E8" s="106" t="s">
        <v>11</v>
      </c>
      <c r="F8" s="107"/>
      <c r="G8" s="108"/>
      <c r="H8" s="102"/>
    </row>
    <row r="9" spans="2:8" ht="16.5" thickTop="1" thickBot="1" x14ac:dyDescent="0.3">
      <c r="B9" s="6">
        <v>600</v>
      </c>
      <c r="C9" s="109">
        <v>6.25E-2</v>
      </c>
      <c r="D9" s="110"/>
      <c r="E9" s="7">
        <v>8340</v>
      </c>
      <c r="F9" s="15">
        <v>8770</v>
      </c>
      <c r="G9" s="7">
        <v>8950</v>
      </c>
      <c r="H9" s="8">
        <v>35</v>
      </c>
    </row>
    <row r="10" spans="2:8" ht="15.75" thickBot="1" x14ac:dyDescent="0.3">
      <c r="B10" s="6">
        <v>500</v>
      </c>
      <c r="C10" s="85">
        <v>5.2777777777777778E-2</v>
      </c>
      <c r="D10" s="86"/>
      <c r="E10" s="7">
        <v>7180</v>
      </c>
      <c r="F10" s="16">
        <v>7540</v>
      </c>
      <c r="G10" s="7">
        <v>7700</v>
      </c>
      <c r="H10" s="8">
        <v>35</v>
      </c>
    </row>
    <row r="11" spans="2:8" ht="15.75" thickBot="1" x14ac:dyDescent="0.3">
      <c r="B11" s="6">
        <v>400</v>
      </c>
      <c r="C11" s="85">
        <v>4.3750000000000004E-2</v>
      </c>
      <c r="D11" s="86"/>
      <c r="E11" s="7">
        <v>6020</v>
      </c>
      <c r="F11" s="16">
        <v>6320</v>
      </c>
      <c r="G11" s="7">
        <v>6450</v>
      </c>
      <c r="H11" s="8">
        <v>35</v>
      </c>
    </row>
    <row r="12" spans="2:8" ht="15.75" thickBot="1" x14ac:dyDescent="0.3">
      <c r="B12" s="6">
        <v>300</v>
      </c>
      <c r="C12" s="99" t="s">
        <v>16</v>
      </c>
      <c r="D12" s="86"/>
      <c r="E12" s="7">
        <v>4870</v>
      </c>
      <c r="F12" s="16">
        <v>5110</v>
      </c>
      <c r="G12" s="7">
        <v>5220</v>
      </c>
      <c r="H12" s="8">
        <v>35</v>
      </c>
    </row>
    <row r="13" spans="2:8" ht="15.75" thickBot="1" x14ac:dyDescent="0.3">
      <c r="B13" s="6">
        <v>200</v>
      </c>
      <c r="C13" s="99" t="s">
        <v>15</v>
      </c>
      <c r="D13" s="86"/>
      <c r="E13" s="7">
        <v>3680</v>
      </c>
      <c r="F13" s="16">
        <v>3850</v>
      </c>
      <c r="G13" s="7">
        <v>3920</v>
      </c>
      <c r="H13" s="8">
        <v>27</v>
      </c>
    </row>
    <row r="14" spans="2:8" ht="15.75" thickBot="1" x14ac:dyDescent="0.3">
      <c r="B14" s="6">
        <v>150</v>
      </c>
      <c r="C14" s="85" t="s">
        <v>14</v>
      </c>
      <c r="D14" s="96"/>
      <c r="E14" s="7">
        <v>3020</v>
      </c>
      <c r="F14" s="16">
        <v>3170</v>
      </c>
      <c r="G14" s="7">
        <v>3220</v>
      </c>
      <c r="H14" s="8">
        <v>23</v>
      </c>
    </row>
    <row r="15" spans="2:8" ht="15.75" thickBot="1" x14ac:dyDescent="0.3">
      <c r="B15" s="6">
        <v>100</v>
      </c>
      <c r="C15" s="85" t="s">
        <v>13</v>
      </c>
      <c r="D15" s="96"/>
      <c r="E15" s="7">
        <v>2320</v>
      </c>
      <c r="F15" s="16">
        <v>2430</v>
      </c>
      <c r="G15" s="7">
        <v>2470</v>
      </c>
      <c r="H15" s="8">
        <v>19</v>
      </c>
    </row>
    <row r="16" spans="2:8" ht="15.75" thickBot="1" x14ac:dyDescent="0.3">
      <c r="B16" s="9">
        <v>50</v>
      </c>
      <c r="C16" s="97" t="s">
        <v>12</v>
      </c>
      <c r="D16" s="98"/>
      <c r="E16" s="5">
        <v>1500</v>
      </c>
      <c r="F16" s="17">
        <v>1570</v>
      </c>
      <c r="G16" s="5">
        <v>1600</v>
      </c>
      <c r="H16" s="10">
        <v>10</v>
      </c>
    </row>
    <row r="17" spans="2:8" ht="15.75" customHeight="1" thickTop="1" x14ac:dyDescent="0.25">
      <c r="B17" s="25"/>
      <c r="C17" s="25"/>
      <c r="D17" s="25"/>
      <c r="E17" s="25"/>
      <c r="F17" s="25"/>
      <c r="G17" s="25"/>
      <c r="H17" s="25"/>
    </row>
    <row r="18" spans="2:8" ht="15" customHeight="1" x14ac:dyDescent="0.25">
      <c r="B18" s="26"/>
      <c r="C18" s="26"/>
      <c r="D18" s="26"/>
      <c r="E18" s="26"/>
      <c r="F18" s="26"/>
      <c r="G18" s="26"/>
      <c r="H18" s="26"/>
    </row>
    <row r="19" spans="2:8" ht="15" customHeight="1" x14ac:dyDescent="0.25">
      <c r="B19" s="26"/>
      <c r="C19" s="26"/>
      <c r="D19" s="26"/>
      <c r="E19" s="26"/>
      <c r="F19" s="26"/>
      <c r="G19" s="26"/>
      <c r="H19" s="26"/>
    </row>
    <row r="20" spans="2:8" x14ac:dyDescent="0.25">
      <c r="B20" s="26"/>
      <c r="C20" s="26"/>
      <c r="D20" s="26"/>
      <c r="E20" s="26"/>
      <c r="F20" s="26"/>
      <c r="G20" s="26"/>
      <c r="H20" s="26"/>
    </row>
    <row r="23" spans="2:8" x14ac:dyDescent="0.25">
      <c r="D23" s="1"/>
      <c r="E23" s="1"/>
      <c r="F23" s="1"/>
      <c r="G23" s="18"/>
    </row>
  </sheetData>
  <sheetProtection password="DBEB" sheet="1" objects="1" scenarios="1"/>
  <mergeCells count="13">
    <mergeCell ref="H6:H8"/>
    <mergeCell ref="E6:G6"/>
    <mergeCell ref="E8:G8"/>
    <mergeCell ref="C9:D9"/>
    <mergeCell ref="C10:D10"/>
    <mergeCell ref="C11:D11"/>
    <mergeCell ref="B6:B8"/>
    <mergeCell ref="C6:D8"/>
    <mergeCell ref="C15:D15"/>
    <mergeCell ref="C16:D16"/>
    <mergeCell ref="C12:D12"/>
    <mergeCell ref="C13:D13"/>
    <mergeCell ref="C14:D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3:S38"/>
  <sheetViews>
    <sheetView workbookViewId="0">
      <selection activeCell="L36" sqref="L36"/>
    </sheetView>
  </sheetViews>
  <sheetFormatPr defaultRowHeight="15" x14ac:dyDescent="0.25"/>
  <sheetData>
    <row r="3" spans="2:19" ht="15.75" thickBot="1" x14ac:dyDescent="0.3"/>
    <row r="4" spans="2:19" ht="15.75" customHeight="1" thickTop="1" x14ac:dyDescent="0.25">
      <c r="B4" s="111" t="s">
        <v>159</v>
      </c>
      <c r="C4" s="114" t="s">
        <v>35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</row>
    <row r="5" spans="2:19" ht="15.75" thickBot="1" x14ac:dyDescent="0.3">
      <c r="B5" s="112"/>
      <c r="C5" s="117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9"/>
    </row>
    <row r="6" spans="2:19" ht="15.75" thickBot="1" x14ac:dyDescent="0.3">
      <c r="B6" s="113"/>
      <c r="C6" s="50">
        <v>180</v>
      </c>
      <c r="D6" s="50">
        <v>175</v>
      </c>
      <c r="E6" s="50">
        <v>170</v>
      </c>
      <c r="F6" s="50">
        <v>165</v>
      </c>
      <c r="G6" s="50">
        <v>160</v>
      </c>
      <c r="H6" s="50">
        <v>155</v>
      </c>
      <c r="I6" s="50">
        <v>150</v>
      </c>
      <c r="J6" s="50">
        <v>145</v>
      </c>
      <c r="K6" s="50">
        <v>140</v>
      </c>
      <c r="L6" s="50">
        <v>135</v>
      </c>
      <c r="M6" s="50">
        <v>130</v>
      </c>
      <c r="N6" s="50">
        <v>125</v>
      </c>
      <c r="O6" s="50">
        <v>120</v>
      </c>
      <c r="P6" s="50">
        <v>115</v>
      </c>
      <c r="Q6" s="50">
        <v>110</v>
      </c>
      <c r="R6" s="50">
        <v>105</v>
      </c>
      <c r="S6" s="51">
        <v>100</v>
      </c>
    </row>
    <row r="7" spans="2:19" ht="15.75" thickTop="1" x14ac:dyDescent="0.25">
      <c r="B7" s="46">
        <v>41000</v>
      </c>
      <c r="C7" s="31"/>
      <c r="D7" s="32"/>
      <c r="E7" s="32"/>
      <c r="F7" s="32"/>
      <c r="G7" s="32"/>
      <c r="H7" s="32"/>
      <c r="I7" s="32"/>
      <c r="J7" s="32"/>
      <c r="K7" s="32"/>
      <c r="L7" s="32"/>
      <c r="M7" s="33" t="s">
        <v>36</v>
      </c>
      <c r="N7" s="33" t="s">
        <v>37</v>
      </c>
      <c r="O7" s="33" t="s">
        <v>38</v>
      </c>
      <c r="P7" s="33" t="s">
        <v>39</v>
      </c>
      <c r="Q7" s="33" t="s">
        <v>40</v>
      </c>
      <c r="R7" s="33" t="s">
        <v>41</v>
      </c>
      <c r="S7" s="34" t="s">
        <v>42</v>
      </c>
    </row>
    <row r="8" spans="2:19" x14ac:dyDescent="0.25">
      <c r="B8" s="47"/>
      <c r="C8" s="35"/>
      <c r="D8" s="36"/>
      <c r="E8" s="36"/>
      <c r="F8" s="36"/>
      <c r="G8" s="36"/>
      <c r="H8" s="36"/>
      <c r="I8" s="36"/>
      <c r="J8" s="36"/>
      <c r="K8" s="36"/>
      <c r="L8" s="36"/>
      <c r="M8" s="33">
        <v>217</v>
      </c>
      <c r="N8" s="33">
        <v>217</v>
      </c>
      <c r="O8" s="33">
        <v>212</v>
      </c>
      <c r="P8" s="33">
        <v>208</v>
      </c>
      <c r="Q8" s="33">
        <v>203</v>
      </c>
      <c r="R8" s="33">
        <v>198</v>
      </c>
      <c r="S8" s="34">
        <v>192</v>
      </c>
    </row>
    <row r="9" spans="2:19" ht="16.5" customHeight="1" thickBot="1" x14ac:dyDescent="0.3">
      <c r="B9" s="48"/>
      <c r="C9" s="37"/>
      <c r="D9" s="38"/>
      <c r="E9" s="38"/>
      <c r="F9" s="38"/>
      <c r="G9" s="38"/>
      <c r="H9" s="38"/>
      <c r="I9" s="38"/>
      <c r="J9" s="38"/>
      <c r="K9" s="38"/>
      <c r="L9" s="38"/>
      <c r="M9" s="39">
        <v>2600</v>
      </c>
      <c r="N9" s="39">
        <v>2430</v>
      </c>
      <c r="O9" s="39">
        <v>2290</v>
      </c>
      <c r="P9" s="39">
        <v>2170</v>
      </c>
      <c r="Q9" s="39">
        <v>2070</v>
      </c>
      <c r="R9" s="39">
        <v>1960</v>
      </c>
      <c r="S9" s="40">
        <v>1860</v>
      </c>
    </row>
    <row r="10" spans="2:19" x14ac:dyDescent="0.25">
      <c r="B10" s="49">
        <v>35000</v>
      </c>
      <c r="C10" s="41"/>
      <c r="D10" s="33" t="s">
        <v>43</v>
      </c>
      <c r="E10" s="33" t="s">
        <v>44</v>
      </c>
      <c r="F10" s="33" t="s">
        <v>45</v>
      </c>
      <c r="G10" s="33" t="s">
        <v>46</v>
      </c>
      <c r="H10" s="33" t="s">
        <v>47</v>
      </c>
      <c r="I10" s="33" t="s">
        <v>48</v>
      </c>
      <c r="J10" s="33" t="s">
        <v>49</v>
      </c>
      <c r="K10" s="33" t="s">
        <v>50</v>
      </c>
      <c r="L10" s="33" t="s">
        <v>51</v>
      </c>
      <c r="M10" s="33" t="s">
        <v>52</v>
      </c>
      <c r="N10" s="33" t="s">
        <v>53</v>
      </c>
      <c r="O10" s="33" t="s">
        <v>54</v>
      </c>
      <c r="P10" s="33" t="s">
        <v>55</v>
      </c>
      <c r="Q10" s="33" t="s">
        <v>56</v>
      </c>
      <c r="R10" s="33" t="s">
        <v>57</v>
      </c>
      <c r="S10" s="34" t="s">
        <v>58</v>
      </c>
    </row>
    <row r="11" spans="2:19" x14ac:dyDescent="0.25">
      <c r="B11" s="47"/>
      <c r="C11" s="35"/>
      <c r="D11" s="33">
        <v>250</v>
      </c>
      <c r="E11" s="33">
        <v>250</v>
      </c>
      <c r="F11" s="33">
        <v>248</v>
      </c>
      <c r="G11" s="33">
        <v>244</v>
      </c>
      <c r="H11" s="33">
        <v>240</v>
      </c>
      <c r="I11" s="33">
        <v>236</v>
      </c>
      <c r="J11" s="33">
        <v>232</v>
      </c>
      <c r="K11" s="33">
        <v>227</v>
      </c>
      <c r="L11" s="33">
        <v>223</v>
      </c>
      <c r="M11" s="33">
        <v>218</v>
      </c>
      <c r="N11" s="33">
        <v>214</v>
      </c>
      <c r="O11" s="33">
        <v>209</v>
      </c>
      <c r="P11" s="33">
        <v>204</v>
      </c>
      <c r="Q11" s="33">
        <v>199</v>
      </c>
      <c r="R11" s="33">
        <v>195</v>
      </c>
      <c r="S11" s="34">
        <v>190</v>
      </c>
    </row>
    <row r="12" spans="2:19" ht="15.75" thickBot="1" x14ac:dyDescent="0.3">
      <c r="B12" s="48"/>
      <c r="C12" s="37"/>
      <c r="D12" s="39">
        <v>3400</v>
      </c>
      <c r="E12" s="39">
        <v>3220</v>
      </c>
      <c r="F12" s="39">
        <v>3080</v>
      </c>
      <c r="G12" s="39">
        <v>2950</v>
      </c>
      <c r="H12" s="39">
        <v>2830</v>
      </c>
      <c r="I12" s="39">
        <v>2720</v>
      </c>
      <c r="J12" s="39">
        <v>2610</v>
      </c>
      <c r="K12" s="39">
        <v>2500</v>
      </c>
      <c r="L12" s="39">
        <v>2400</v>
      </c>
      <c r="M12" s="39">
        <v>2300</v>
      </c>
      <c r="N12" s="39">
        <v>2210</v>
      </c>
      <c r="O12" s="39">
        <v>2110</v>
      </c>
      <c r="P12" s="39">
        <v>2020</v>
      </c>
      <c r="Q12" s="39">
        <v>1950</v>
      </c>
      <c r="R12" s="39">
        <v>1860</v>
      </c>
      <c r="S12" s="40">
        <v>1770</v>
      </c>
    </row>
    <row r="13" spans="2:19" x14ac:dyDescent="0.25">
      <c r="B13" s="49">
        <v>30000</v>
      </c>
      <c r="C13" s="33" t="s">
        <v>59</v>
      </c>
      <c r="D13" s="33" t="s">
        <v>60</v>
      </c>
      <c r="E13" s="33" t="s">
        <v>61</v>
      </c>
      <c r="F13" s="33" t="s">
        <v>62</v>
      </c>
      <c r="G13" s="33" t="s">
        <v>63</v>
      </c>
      <c r="H13" s="33" t="s">
        <v>64</v>
      </c>
      <c r="I13" s="33" t="s">
        <v>65</v>
      </c>
      <c r="J13" s="33" t="s">
        <v>66</v>
      </c>
      <c r="K13" s="33" t="s">
        <v>67</v>
      </c>
      <c r="L13" s="33" t="s">
        <v>68</v>
      </c>
      <c r="M13" s="33" t="s">
        <v>69</v>
      </c>
      <c r="N13" s="33" t="s">
        <v>70</v>
      </c>
      <c r="O13" s="33" t="s">
        <v>71</v>
      </c>
      <c r="P13" s="33" t="s">
        <v>72</v>
      </c>
      <c r="Q13" s="33" t="s">
        <v>73</v>
      </c>
      <c r="R13" s="33" t="s">
        <v>74</v>
      </c>
      <c r="S13" s="34" t="s">
        <v>75</v>
      </c>
    </row>
    <row r="14" spans="2:19" x14ac:dyDescent="0.25">
      <c r="B14" s="47"/>
      <c r="C14" s="33">
        <v>257</v>
      </c>
      <c r="D14" s="33">
        <v>253</v>
      </c>
      <c r="E14" s="33">
        <v>249</v>
      </c>
      <c r="F14" s="33">
        <v>245</v>
      </c>
      <c r="G14" s="33">
        <v>241</v>
      </c>
      <c r="H14" s="33">
        <v>237</v>
      </c>
      <c r="I14" s="33">
        <v>233</v>
      </c>
      <c r="J14" s="33">
        <v>229</v>
      </c>
      <c r="K14" s="33">
        <v>224</v>
      </c>
      <c r="L14" s="33">
        <v>220</v>
      </c>
      <c r="M14" s="33">
        <v>216</v>
      </c>
      <c r="N14" s="33">
        <v>212</v>
      </c>
      <c r="O14" s="33">
        <v>207</v>
      </c>
      <c r="P14" s="33">
        <v>203</v>
      </c>
      <c r="Q14" s="33">
        <v>198</v>
      </c>
      <c r="R14" s="33">
        <v>193</v>
      </c>
      <c r="S14" s="34">
        <v>188</v>
      </c>
    </row>
    <row r="15" spans="2:19" ht="15.75" thickBot="1" x14ac:dyDescent="0.3">
      <c r="B15" s="48"/>
      <c r="C15" s="39">
        <v>3230</v>
      </c>
      <c r="D15" s="39">
        <v>3130</v>
      </c>
      <c r="E15" s="39">
        <v>3030</v>
      </c>
      <c r="F15" s="39">
        <v>2930</v>
      </c>
      <c r="G15" s="39">
        <v>2830</v>
      </c>
      <c r="H15" s="39">
        <v>2730</v>
      </c>
      <c r="I15" s="39">
        <v>2640</v>
      </c>
      <c r="J15" s="39">
        <v>2540</v>
      </c>
      <c r="K15" s="39">
        <v>2450</v>
      </c>
      <c r="L15" s="39">
        <v>2360</v>
      </c>
      <c r="M15" s="39">
        <v>2270</v>
      </c>
      <c r="N15" s="39">
        <v>2170</v>
      </c>
      <c r="O15" s="39">
        <v>2080</v>
      </c>
      <c r="P15" s="39">
        <v>1990</v>
      </c>
      <c r="Q15" s="39">
        <v>1930</v>
      </c>
      <c r="R15" s="39">
        <v>1840</v>
      </c>
      <c r="S15" s="40">
        <v>1760</v>
      </c>
    </row>
    <row r="16" spans="2:19" x14ac:dyDescent="0.25">
      <c r="B16" s="49">
        <v>25000</v>
      </c>
      <c r="C16" s="33" t="s">
        <v>76</v>
      </c>
      <c r="D16" s="33" t="s">
        <v>77</v>
      </c>
      <c r="E16" s="33" t="s">
        <v>78</v>
      </c>
      <c r="F16" s="33" t="s">
        <v>79</v>
      </c>
      <c r="G16" s="33" t="s">
        <v>68</v>
      </c>
      <c r="H16" s="33" t="s">
        <v>56</v>
      </c>
      <c r="I16" s="33" t="s">
        <v>80</v>
      </c>
      <c r="J16" s="33" t="s">
        <v>81</v>
      </c>
      <c r="K16" s="33" t="s">
        <v>82</v>
      </c>
      <c r="L16" s="33" t="s">
        <v>83</v>
      </c>
      <c r="M16" s="33" t="s">
        <v>84</v>
      </c>
      <c r="N16" s="33" t="s">
        <v>74</v>
      </c>
      <c r="O16" s="33" t="s">
        <v>85</v>
      </c>
      <c r="P16" s="33" t="s">
        <v>86</v>
      </c>
      <c r="Q16" s="33" t="s">
        <v>87</v>
      </c>
      <c r="R16" s="33" t="s">
        <v>88</v>
      </c>
      <c r="S16" s="34" t="s">
        <v>89</v>
      </c>
    </row>
    <row r="17" spans="2:19" x14ac:dyDescent="0.25">
      <c r="B17" s="47"/>
      <c r="C17" s="33">
        <v>254</v>
      </c>
      <c r="D17" s="33">
        <v>250</v>
      </c>
      <c r="E17" s="33">
        <v>246</v>
      </c>
      <c r="F17" s="33">
        <v>243</v>
      </c>
      <c r="G17" s="33">
        <v>239</v>
      </c>
      <c r="H17" s="33">
        <v>235</v>
      </c>
      <c r="I17" s="33">
        <v>231</v>
      </c>
      <c r="J17" s="33">
        <v>227</v>
      </c>
      <c r="K17" s="33">
        <v>223</v>
      </c>
      <c r="L17" s="33">
        <v>219</v>
      </c>
      <c r="M17" s="33">
        <v>214</v>
      </c>
      <c r="N17" s="33">
        <v>210</v>
      </c>
      <c r="O17" s="33">
        <v>205</v>
      </c>
      <c r="P17" s="33">
        <v>201</v>
      </c>
      <c r="Q17" s="33">
        <v>196</v>
      </c>
      <c r="R17" s="33">
        <v>192</v>
      </c>
      <c r="S17" s="34">
        <v>187</v>
      </c>
    </row>
    <row r="18" spans="2:19" ht="15.75" thickBot="1" x14ac:dyDescent="0.3">
      <c r="B18" s="48"/>
      <c r="C18" s="39">
        <v>3150</v>
      </c>
      <c r="D18" s="39">
        <v>3050</v>
      </c>
      <c r="E18" s="39">
        <v>2960</v>
      </c>
      <c r="F18" s="39">
        <v>2860</v>
      </c>
      <c r="G18" s="39">
        <v>2770</v>
      </c>
      <c r="H18" s="39">
        <v>2680</v>
      </c>
      <c r="I18" s="39">
        <v>2580</v>
      </c>
      <c r="J18" s="39">
        <v>2490</v>
      </c>
      <c r="K18" s="39">
        <v>2400</v>
      </c>
      <c r="L18" s="39">
        <v>2310</v>
      </c>
      <c r="M18" s="39">
        <v>2220</v>
      </c>
      <c r="N18" s="39">
        <v>2140</v>
      </c>
      <c r="O18" s="39">
        <v>2060</v>
      </c>
      <c r="P18" s="39">
        <v>1990</v>
      </c>
      <c r="Q18" s="39">
        <v>1910</v>
      </c>
      <c r="R18" s="39">
        <v>1870</v>
      </c>
      <c r="S18" s="40">
        <v>1790</v>
      </c>
    </row>
    <row r="19" spans="2:19" x14ac:dyDescent="0.25">
      <c r="B19" s="49">
        <v>20000</v>
      </c>
      <c r="C19" s="33" t="s">
        <v>90</v>
      </c>
      <c r="D19" s="33" t="s">
        <v>70</v>
      </c>
      <c r="E19" s="33" t="s">
        <v>91</v>
      </c>
      <c r="F19" s="33" t="s">
        <v>92</v>
      </c>
      <c r="G19" s="33" t="s">
        <v>83</v>
      </c>
      <c r="H19" s="33" t="s">
        <v>73</v>
      </c>
      <c r="I19" s="33" t="s">
        <v>93</v>
      </c>
      <c r="J19" s="33" t="s">
        <v>94</v>
      </c>
      <c r="K19" s="33" t="s">
        <v>95</v>
      </c>
      <c r="L19" s="33" t="s">
        <v>96</v>
      </c>
      <c r="M19" s="33" t="s">
        <v>97</v>
      </c>
      <c r="N19" s="33" t="s">
        <v>88</v>
      </c>
      <c r="O19" s="33" t="s">
        <v>98</v>
      </c>
      <c r="P19" s="33" t="s">
        <v>99</v>
      </c>
      <c r="Q19" s="33" t="s">
        <v>100</v>
      </c>
      <c r="R19" s="33" t="s">
        <v>101</v>
      </c>
      <c r="S19" s="34" t="s">
        <v>102</v>
      </c>
    </row>
    <row r="20" spans="2:19" x14ac:dyDescent="0.25">
      <c r="B20" s="47"/>
      <c r="C20" s="33">
        <v>252</v>
      </c>
      <c r="D20" s="33">
        <v>248</v>
      </c>
      <c r="E20" s="33">
        <v>245</v>
      </c>
      <c r="F20" s="33">
        <v>241</v>
      </c>
      <c r="G20" s="33">
        <v>237</v>
      </c>
      <c r="H20" s="33">
        <v>233</v>
      </c>
      <c r="I20" s="33">
        <v>229</v>
      </c>
      <c r="J20" s="33">
        <v>225</v>
      </c>
      <c r="K20" s="33">
        <v>221</v>
      </c>
      <c r="L20" s="33">
        <v>217</v>
      </c>
      <c r="M20" s="33">
        <v>213</v>
      </c>
      <c r="N20" s="33">
        <v>208</v>
      </c>
      <c r="O20" s="33">
        <v>204</v>
      </c>
      <c r="P20" s="33">
        <v>200</v>
      </c>
      <c r="Q20" s="33">
        <v>195</v>
      </c>
      <c r="R20" s="33">
        <v>191</v>
      </c>
      <c r="S20" s="34">
        <v>186</v>
      </c>
    </row>
    <row r="21" spans="2:19" ht="15.75" thickBot="1" x14ac:dyDescent="0.3">
      <c r="B21" s="48"/>
      <c r="C21" s="39">
        <v>3130</v>
      </c>
      <c r="D21" s="39">
        <v>3040</v>
      </c>
      <c r="E21" s="39">
        <v>2950</v>
      </c>
      <c r="F21" s="39">
        <v>2860</v>
      </c>
      <c r="G21" s="39">
        <v>2780</v>
      </c>
      <c r="H21" s="39">
        <v>2690</v>
      </c>
      <c r="I21" s="39">
        <v>2610</v>
      </c>
      <c r="J21" s="39">
        <v>2530</v>
      </c>
      <c r="K21" s="39">
        <v>2450</v>
      </c>
      <c r="L21" s="39">
        <v>2370</v>
      </c>
      <c r="M21" s="39">
        <v>2290</v>
      </c>
      <c r="N21" s="39">
        <v>2200</v>
      </c>
      <c r="O21" s="39">
        <v>2120</v>
      </c>
      <c r="P21" s="39">
        <v>2040</v>
      </c>
      <c r="Q21" s="39">
        <v>1950</v>
      </c>
      <c r="R21" s="39">
        <v>1900</v>
      </c>
      <c r="S21" s="40">
        <v>1820</v>
      </c>
    </row>
    <row r="22" spans="2:19" x14ac:dyDescent="0.25">
      <c r="B22" s="49">
        <v>15000</v>
      </c>
      <c r="C22" s="33" t="s">
        <v>103</v>
      </c>
      <c r="D22" s="33" t="s">
        <v>104</v>
      </c>
      <c r="E22" s="33" t="s">
        <v>105</v>
      </c>
      <c r="F22" s="33" t="s">
        <v>75</v>
      </c>
      <c r="G22" s="33" t="s">
        <v>106</v>
      </c>
      <c r="H22" s="33" t="s">
        <v>107</v>
      </c>
      <c r="I22" s="33" t="s">
        <v>108</v>
      </c>
      <c r="J22" s="33" t="s">
        <v>109</v>
      </c>
      <c r="K22" s="33" t="s">
        <v>110</v>
      </c>
      <c r="L22" s="33" t="s">
        <v>111</v>
      </c>
      <c r="M22" s="33" t="s">
        <v>100</v>
      </c>
      <c r="N22" s="33" t="s">
        <v>112</v>
      </c>
      <c r="O22" s="33" t="s">
        <v>113</v>
      </c>
      <c r="P22" s="33" t="s">
        <v>114</v>
      </c>
      <c r="Q22" s="33" t="s">
        <v>115</v>
      </c>
      <c r="R22" s="33" t="s">
        <v>116</v>
      </c>
      <c r="S22" s="34" t="s">
        <v>117</v>
      </c>
    </row>
    <row r="23" spans="2:19" x14ac:dyDescent="0.25">
      <c r="B23" s="47"/>
      <c r="C23" s="33">
        <v>250</v>
      </c>
      <c r="D23" s="33">
        <v>246</v>
      </c>
      <c r="E23" s="33">
        <v>243</v>
      </c>
      <c r="F23" s="33">
        <v>239</v>
      </c>
      <c r="G23" s="33">
        <v>235</v>
      </c>
      <c r="H23" s="33">
        <v>231</v>
      </c>
      <c r="I23" s="33">
        <v>228</v>
      </c>
      <c r="J23" s="33">
        <v>224</v>
      </c>
      <c r="K23" s="33">
        <v>220</v>
      </c>
      <c r="L23" s="33">
        <v>216</v>
      </c>
      <c r="M23" s="33">
        <v>212</v>
      </c>
      <c r="N23" s="33">
        <v>207</v>
      </c>
      <c r="O23" s="33">
        <v>203</v>
      </c>
      <c r="P23" s="33">
        <v>199</v>
      </c>
      <c r="Q23" s="33">
        <v>195</v>
      </c>
      <c r="R23" s="33">
        <v>190</v>
      </c>
      <c r="S23" s="34">
        <v>186</v>
      </c>
    </row>
    <row r="24" spans="2:19" ht="15.75" thickBot="1" x14ac:dyDescent="0.3">
      <c r="B24" s="48"/>
      <c r="C24" s="39">
        <v>3180</v>
      </c>
      <c r="D24" s="39">
        <v>3090</v>
      </c>
      <c r="E24" s="39">
        <v>3010</v>
      </c>
      <c r="F24" s="39">
        <v>2920</v>
      </c>
      <c r="G24" s="39">
        <v>2830</v>
      </c>
      <c r="H24" s="39">
        <v>2750</v>
      </c>
      <c r="I24" s="39">
        <v>2660</v>
      </c>
      <c r="J24" s="39">
        <v>2570</v>
      </c>
      <c r="K24" s="39">
        <v>2490</v>
      </c>
      <c r="L24" s="39">
        <v>2400</v>
      </c>
      <c r="M24" s="39">
        <v>2320</v>
      </c>
      <c r="N24" s="39">
        <v>2240</v>
      </c>
      <c r="O24" s="39">
        <v>2160</v>
      </c>
      <c r="P24" s="39">
        <v>2080</v>
      </c>
      <c r="Q24" s="39">
        <v>1990</v>
      </c>
      <c r="R24" s="39">
        <v>1910</v>
      </c>
      <c r="S24" s="40">
        <v>1860</v>
      </c>
    </row>
    <row r="25" spans="2:19" x14ac:dyDescent="0.25">
      <c r="B25" s="49">
        <v>10000</v>
      </c>
      <c r="C25" s="33" t="s">
        <v>97</v>
      </c>
      <c r="D25" s="33" t="s">
        <v>118</v>
      </c>
      <c r="E25" s="33" t="s">
        <v>109</v>
      </c>
      <c r="F25" s="33" t="s">
        <v>89</v>
      </c>
      <c r="G25" s="33" t="s">
        <v>119</v>
      </c>
      <c r="H25" s="33" t="s">
        <v>120</v>
      </c>
      <c r="I25" s="33" t="s">
        <v>121</v>
      </c>
      <c r="J25" s="33" t="s">
        <v>122</v>
      </c>
      <c r="K25" s="33" t="s">
        <v>113</v>
      </c>
      <c r="L25" s="33" t="s">
        <v>123</v>
      </c>
      <c r="M25" s="33" t="s">
        <v>124</v>
      </c>
      <c r="N25" s="33" t="s">
        <v>125</v>
      </c>
      <c r="O25" s="33" t="s">
        <v>126</v>
      </c>
      <c r="P25" s="33" t="s">
        <v>127</v>
      </c>
      <c r="Q25" s="33" t="s">
        <v>128</v>
      </c>
      <c r="R25" s="33" t="s">
        <v>129</v>
      </c>
      <c r="S25" s="34" t="s">
        <v>130</v>
      </c>
    </row>
    <row r="26" spans="2:19" x14ac:dyDescent="0.25">
      <c r="B26" s="47"/>
      <c r="C26" s="33">
        <v>249</v>
      </c>
      <c r="D26" s="33">
        <v>245</v>
      </c>
      <c r="E26" s="33">
        <v>242</v>
      </c>
      <c r="F26" s="33">
        <v>238</v>
      </c>
      <c r="G26" s="33">
        <v>234</v>
      </c>
      <c r="H26" s="33">
        <v>230</v>
      </c>
      <c r="I26" s="33">
        <v>227</v>
      </c>
      <c r="J26" s="33">
        <v>223</v>
      </c>
      <c r="K26" s="33">
        <v>219</v>
      </c>
      <c r="L26" s="33">
        <v>215</v>
      </c>
      <c r="M26" s="33">
        <v>211</v>
      </c>
      <c r="N26" s="33">
        <v>207</v>
      </c>
      <c r="O26" s="33">
        <v>202</v>
      </c>
      <c r="P26" s="33">
        <v>198</v>
      </c>
      <c r="Q26" s="33">
        <v>194</v>
      </c>
      <c r="R26" s="33">
        <v>189</v>
      </c>
      <c r="S26" s="34">
        <v>186</v>
      </c>
    </row>
    <row r="27" spans="2:19" ht="15.75" thickBot="1" x14ac:dyDescent="0.3">
      <c r="B27" s="48"/>
      <c r="C27" s="39">
        <v>3200</v>
      </c>
      <c r="D27" s="39">
        <v>3110</v>
      </c>
      <c r="E27" s="39">
        <v>3020</v>
      </c>
      <c r="F27" s="39">
        <v>2940</v>
      </c>
      <c r="G27" s="39">
        <v>2860</v>
      </c>
      <c r="H27" s="39">
        <v>2770</v>
      </c>
      <c r="I27" s="39">
        <v>2690</v>
      </c>
      <c r="J27" s="39">
        <v>2610</v>
      </c>
      <c r="K27" s="39">
        <v>2520</v>
      </c>
      <c r="L27" s="39">
        <v>2440</v>
      </c>
      <c r="M27" s="39">
        <v>2360</v>
      </c>
      <c r="N27" s="39">
        <v>2280</v>
      </c>
      <c r="O27" s="39">
        <v>2200</v>
      </c>
      <c r="P27" s="39">
        <v>2120</v>
      </c>
      <c r="Q27" s="39">
        <v>2030</v>
      </c>
      <c r="R27" s="39">
        <v>1950</v>
      </c>
      <c r="S27" s="40">
        <v>1870</v>
      </c>
    </row>
    <row r="28" spans="2:19" x14ac:dyDescent="0.25">
      <c r="B28" s="49">
        <v>5000</v>
      </c>
      <c r="C28" s="33" t="s">
        <v>120</v>
      </c>
      <c r="D28" s="33" t="s">
        <v>131</v>
      </c>
      <c r="E28" s="33" t="s">
        <v>132</v>
      </c>
      <c r="F28" s="33" t="s">
        <v>133</v>
      </c>
      <c r="G28" s="33" t="s">
        <v>134</v>
      </c>
      <c r="H28" s="33" t="s">
        <v>135</v>
      </c>
      <c r="I28" s="33" t="s">
        <v>136</v>
      </c>
      <c r="J28" s="33" t="s">
        <v>137</v>
      </c>
      <c r="K28" s="33" t="s">
        <v>138</v>
      </c>
      <c r="L28" s="33" t="s">
        <v>127</v>
      </c>
      <c r="M28" s="33" t="s">
        <v>139</v>
      </c>
      <c r="N28" s="33" t="s">
        <v>140</v>
      </c>
      <c r="O28" s="33" t="s">
        <v>141</v>
      </c>
      <c r="P28" s="33" t="s">
        <v>142</v>
      </c>
      <c r="Q28" s="33" t="s">
        <v>143</v>
      </c>
      <c r="R28" s="33" t="s">
        <v>144</v>
      </c>
      <c r="S28" s="34" t="s">
        <v>145</v>
      </c>
    </row>
    <row r="29" spans="2:19" x14ac:dyDescent="0.25">
      <c r="B29" s="47"/>
      <c r="C29" s="33">
        <v>248</v>
      </c>
      <c r="D29" s="33">
        <v>244</v>
      </c>
      <c r="E29" s="33">
        <v>241</v>
      </c>
      <c r="F29" s="33">
        <v>237</v>
      </c>
      <c r="G29" s="33">
        <v>234</v>
      </c>
      <c r="H29" s="33">
        <v>230</v>
      </c>
      <c r="I29" s="33">
        <v>226</v>
      </c>
      <c r="J29" s="33">
        <v>222</v>
      </c>
      <c r="K29" s="33">
        <v>218</v>
      </c>
      <c r="L29" s="33">
        <v>214</v>
      </c>
      <c r="M29" s="33">
        <v>210</v>
      </c>
      <c r="N29" s="33">
        <v>206</v>
      </c>
      <c r="O29" s="33">
        <v>202</v>
      </c>
      <c r="P29" s="33">
        <v>197</v>
      </c>
      <c r="Q29" s="33">
        <v>193</v>
      </c>
      <c r="R29" s="33">
        <v>189</v>
      </c>
      <c r="S29" s="34">
        <v>186</v>
      </c>
    </row>
    <row r="30" spans="2:19" ht="15.75" thickBot="1" x14ac:dyDescent="0.3">
      <c r="B30" s="48"/>
      <c r="C30" s="39">
        <v>3220</v>
      </c>
      <c r="D30" s="39">
        <v>3140</v>
      </c>
      <c r="E30" s="39">
        <v>3050</v>
      </c>
      <c r="F30" s="39">
        <v>2970</v>
      </c>
      <c r="G30" s="39">
        <v>2890</v>
      </c>
      <c r="H30" s="39">
        <v>2810</v>
      </c>
      <c r="I30" s="39">
        <v>2730</v>
      </c>
      <c r="J30" s="39">
        <v>2650</v>
      </c>
      <c r="K30" s="39">
        <v>2560</v>
      </c>
      <c r="L30" s="39">
        <v>2480</v>
      </c>
      <c r="M30" s="39">
        <v>2400</v>
      </c>
      <c r="N30" s="39">
        <v>2320</v>
      </c>
      <c r="O30" s="39">
        <v>2240</v>
      </c>
      <c r="P30" s="39">
        <v>2160</v>
      </c>
      <c r="Q30" s="39">
        <v>2080</v>
      </c>
      <c r="R30" s="39">
        <v>2000</v>
      </c>
      <c r="S30" s="40">
        <v>1920</v>
      </c>
    </row>
    <row r="31" spans="2:19" x14ac:dyDescent="0.25">
      <c r="B31" s="49">
        <v>1500</v>
      </c>
      <c r="C31" s="33" t="s">
        <v>102</v>
      </c>
      <c r="D31" s="33" t="s">
        <v>146</v>
      </c>
      <c r="E31" s="33" t="s">
        <v>115</v>
      </c>
      <c r="F31" s="33" t="s">
        <v>147</v>
      </c>
      <c r="G31" s="33" t="s">
        <v>148</v>
      </c>
      <c r="H31" s="33" t="s">
        <v>149</v>
      </c>
      <c r="I31" s="33" t="s">
        <v>127</v>
      </c>
      <c r="J31" s="33" t="s">
        <v>139</v>
      </c>
      <c r="K31" s="33" t="s">
        <v>150</v>
      </c>
      <c r="L31" s="33" t="s">
        <v>151</v>
      </c>
      <c r="M31" s="33" t="s">
        <v>152</v>
      </c>
      <c r="N31" s="33" t="s">
        <v>153</v>
      </c>
      <c r="O31" s="33" t="s">
        <v>154</v>
      </c>
      <c r="P31" s="33" t="s">
        <v>155</v>
      </c>
      <c r="Q31" s="33" t="s">
        <v>156</v>
      </c>
      <c r="R31" s="33" t="s">
        <v>157</v>
      </c>
      <c r="S31" s="34" t="s">
        <v>158</v>
      </c>
    </row>
    <row r="32" spans="2:19" x14ac:dyDescent="0.25">
      <c r="B32" s="47"/>
      <c r="C32" s="33">
        <v>247</v>
      </c>
      <c r="D32" s="33">
        <v>243</v>
      </c>
      <c r="E32" s="33">
        <v>240</v>
      </c>
      <c r="F32" s="33">
        <v>236</v>
      </c>
      <c r="G32" s="33">
        <v>233</v>
      </c>
      <c r="H32" s="33">
        <v>229</v>
      </c>
      <c r="I32" s="33">
        <v>225</v>
      </c>
      <c r="J32" s="33">
        <v>222</v>
      </c>
      <c r="K32" s="33">
        <v>218</v>
      </c>
      <c r="L32" s="33">
        <v>214</v>
      </c>
      <c r="M32" s="33">
        <v>209</v>
      </c>
      <c r="N32" s="33">
        <v>205</v>
      </c>
      <c r="O32" s="33">
        <v>201</v>
      </c>
      <c r="P32" s="33">
        <v>196</v>
      </c>
      <c r="Q32" s="33">
        <v>192</v>
      </c>
      <c r="R32" s="33">
        <v>189</v>
      </c>
      <c r="S32" s="34">
        <v>186</v>
      </c>
    </row>
    <row r="33" spans="2:19" ht="15.75" thickBot="1" x14ac:dyDescent="0.3">
      <c r="B33" s="30"/>
      <c r="C33" s="42">
        <v>3270</v>
      </c>
      <c r="D33" s="42">
        <v>3190</v>
      </c>
      <c r="E33" s="42">
        <v>3110</v>
      </c>
      <c r="F33" s="42">
        <v>3020</v>
      </c>
      <c r="G33" s="42">
        <v>2940</v>
      </c>
      <c r="H33" s="42">
        <v>2860</v>
      </c>
      <c r="I33" s="42">
        <v>2780</v>
      </c>
      <c r="J33" s="42">
        <v>2700</v>
      </c>
      <c r="K33" s="42">
        <v>2620</v>
      </c>
      <c r="L33" s="42">
        <v>2540</v>
      </c>
      <c r="M33" s="42">
        <v>2460</v>
      </c>
      <c r="N33" s="42">
        <v>2380</v>
      </c>
      <c r="O33" s="42">
        <v>2300</v>
      </c>
      <c r="P33" s="42">
        <v>2220</v>
      </c>
      <c r="Q33" s="42">
        <v>2140</v>
      </c>
      <c r="R33" s="42">
        <v>2060</v>
      </c>
      <c r="S33" s="43">
        <v>1990</v>
      </c>
    </row>
    <row r="34" spans="2:19" ht="15.75" thickTop="1" x14ac:dyDescent="0.25"/>
    <row r="35" spans="2:19" x14ac:dyDescent="0.25">
      <c r="C35" s="52"/>
      <c r="E35" s="52"/>
    </row>
    <row r="36" spans="2:19" x14ac:dyDescent="0.25">
      <c r="C36" s="1"/>
    </row>
    <row r="37" spans="2:19" x14ac:dyDescent="0.25">
      <c r="C37" s="1"/>
    </row>
    <row r="38" spans="2:19" x14ac:dyDescent="0.25">
      <c r="C38" s="1"/>
    </row>
  </sheetData>
  <sheetProtection password="DBEB" sheet="1" objects="1" scenarios="1"/>
  <mergeCells count="2">
    <mergeCell ref="B4:B6"/>
    <mergeCell ref="C4:S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3:P48"/>
  <sheetViews>
    <sheetView topLeftCell="A4" workbookViewId="0">
      <selection activeCell="L22" sqref="L22"/>
    </sheetView>
  </sheetViews>
  <sheetFormatPr defaultRowHeight="15" x14ac:dyDescent="0.25"/>
  <sheetData>
    <row r="3" spans="2:16" ht="15.75" thickBot="1" x14ac:dyDescent="0.3"/>
    <row r="4" spans="2:16" ht="19.5" customHeight="1" thickTop="1" thickBot="1" x14ac:dyDescent="0.3">
      <c r="B4" s="120" t="s">
        <v>160</v>
      </c>
      <c r="C4" s="122" t="s">
        <v>161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</row>
    <row r="5" spans="2:16" ht="16.5" thickTop="1" thickBot="1" x14ac:dyDescent="0.3">
      <c r="B5" s="121"/>
      <c r="C5" s="50">
        <v>175</v>
      </c>
      <c r="D5" s="50">
        <v>170</v>
      </c>
      <c r="E5" s="50">
        <v>165</v>
      </c>
      <c r="F5" s="53">
        <v>160</v>
      </c>
      <c r="G5" s="50">
        <v>155</v>
      </c>
      <c r="H5" s="53">
        <v>150</v>
      </c>
      <c r="I5" s="50">
        <v>145</v>
      </c>
      <c r="J5" s="53">
        <v>140</v>
      </c>
      <c r="K5" s="50">
        <v>135</v>
      </c>
      <c r="L5" s="50">
        <v>130</v>
      </c>
      <c r="M5" s="50">
        <v>125</v>
      </c>
      <c r="N5" s="50">
        <v>120</v>
      </c>
      <c r="O5" s="50">
        <v>115</v>
      </c>
      <c r="P5" s="51">
        <v>110</v>
      </c>
    </row>
    <row r="6" spans="2:16" ht="15.75" thickTop="1" x14ac:dyDescent="0.25">
      <c r="B6" s="44">
        <v>41</v>
      </c>
      <c r="C6" s="54"/>
      <c r="D6" s="55"/>
      <c r="E6" s="55"/>
      <c r="F6" s="56"/>
      <c r="G6" s="55"/>
      <c r="H6" s="56"/>
      <c r="I6" s="55"/>
      <c r="J6" s="56"/>
      <c r="K6" s="55"/>
      <c r="L6" s="55"/>
      <c r="M6" s="33" t="s">
        <v>162</v>
      </c>
      <c r="N6" s="33" t="s">
        <v>164</v>
      </c>
      <c r="O6" s="33" t="s">
        <v>166</v>
      </c>
      <c r="P6" s="34" t="s">
        <v>168</v>
      </c>
    </row>
    <row r="7" spans="2:16" x14ac:dyDescent="0.25">
      <c r="B7" s="44"/>
      <c r="C7" s="57"/>
      <c r="D7" s="58"/>
      <c r="E7" s="58"/>
      <c r="F7" s="59"/>
      <c r="G7" s="58"/>
      <c r="H7" s="59"/>
      <c r="I7" s="58"/>
      <c r="J7" s="59"/>
      <c r="K7" s="58"/>
      <c r="L7" s="58"/>
      <c r="M7" s="33">
        <v>-13</v>
      </c>
      <c r="N7" s="33">
        <v>-9</v>
      </c>
      <c r="O7" s="33">
        <v>-6</v>
      </c>
      <c r="P7" s="34">
        <v>-3</v>
      </c>
    </row>
    <row r="8" spans="2:16" x14ac:dyDescent="0.25">
      <c r="B8" s="44"/>
      <c r="C8" s="57"/>
      <c r="D8" s="58"/>
      <c r="E8" s="58"/>
      <c r="F8" s="59"/>
      <c r="G8" s="58"/>
      <c r="H8" s="59"/>
      <c r="I8" s="58"/>
      <c r="J8" s="59"/>
      <c r="K8" s="58"/>
      <c r="L8" s="58"/>
      <c r="M8" s="33">
        <v>235</v>
      </c>
      <c r="N8" s="33">
        <v>235</v>
      </c>
      <c r="O8" s="33">
        <v>234</v>
      </c>
      <c r="P8" s="34">
        <v>232</v>
      </c>
    </row>
    <row r="9" spans="2:16" x14ac:dyDescent="0.25">
      <c r="B9" s="44"/>
      <c r="C9" s="57"/>
      <c r="D9" s="58"/>
      <c r="E9" s="58"/>
      <c r="F9" s="59"/>
      <c r="G9" s="58"/>
      <c r="H9" s="59"/>
      <c r="I9" s="58"/>
      <c r="J9" s="59"/>
      <c r="K9" s="58"/>
      <c r="L9" s="58"/>
      <c r="M9" s="33" t="s">
        <v>163</v>
      </c>
      <c r="N9" s="33" t="s">
        <v>165</v>
      </c>
      <c r="O9" s="33" t="s">
        <v>167</v>
      </c>
      <c r="P9" s="34" t="s">
        <v>169</v>
      </c>
    </row>
    <row r="10" spans="2:16" x14ac:dyDescent="0.25">
      <c r="B10" s="44"/>
      <c r="C10" s="57"/>
      <c r="D10" s="58"/>
      <c r="E10" s="58"/>
      <c r="F10" s="59"/>
      <c r="G10" s="58"/>
      <c r="H10" s="59"/>
      <c r="I10" s="58"/>
      <c r="J10" s="59"/>
      <c r="K10" s="58"/>
      <c r="L10" s="58"/>
      <c r="M10" s="33">
        <v>2458</v>
      </c>
      <c r="N10" s="33">
        <v>2344</v>
      </c>
      <c r="O10" s="33">
        <v>2239</v>
      </c>
      <c r="P10" s="34">
        <v>2142</v>
      </c>
    </row>
    <row r="11" spans="2:16" ht="15.75" thickBot="1" x14ac:dyDescent="0.3">
      <c r="B11" s="45"/>
      <c r="C11" s="60"/>
      <c r="D11" s="61"/>
      <c r="E11" s="61"/>
      <c r="F11" s="62"/>
      <c r="G11" s="61"/>
      <c r="H11" s="62"/>
      <c r="I11" s="61"/>
      <c r="J11" s="62"/>
      <c r="K11" s="61"/>
      <c r="L11" s="61"/>
      <c r="M11" s="39">
        <v>456</v>
      </c>
      <c r="N11" s="39">
        <v>455</v>
      </c>
      <c r="O11" s="39">
        <v>454</v>
      </c>
      <c r="P11" s="40">
        <v>451</v>
      </c>
    </row>
    <row r="12" spans="2:16" x14ac:dyDescent="0.25">
      <c r="B12" s="44">
        <v>39</v>
      </c>
      <c r="C12" s="63"/>
      <c r="D12" s="64"/>
      <c r="E12" s="64"/>
      <c r="F12" s="65"/>
      <c r="G12" s="64"/>
      <c r="H12" s="65"/>
      <c r="I12" s="64"/>
      <c r="J12" s="64" t="s">
        <v>170</v>
      </c>
      <c r="K12" s="64" t="s">
        <v>171</v>
      </c>
      <c r="L12" s="33" t="s">
        <v>38</v>
      </c>
      <c r="M12" s="33" t="s">
        <v>173</v>
      </c>
      <c r="N12" s="33" t="s">
        <v>175</v>
      </c>
      <c r="O12" s="33" t="s">
        <v>177</v>
      </c>
      <c r="P12" s="34" t="s">
        <v>179</v>
      </c>
    </row>
    <row r="13" spans="2:16" x14ac:dyDescent="0.25">
      <c r="B13" s="44"/>
      <c r="C13" s="57"/>
      <c r="D13" s="58"/>
      <c r="E13" s="58"/>
      <c r="F13" s="59"/>
      <c r="G13" s="58"/>
      <c r="H13" s="59"/>
      <c r="I13" s="58"/>
      <c r="J13" s="58">
        <v>-13</v>
      </c>
      <c r="K13" s="58">
        <v>-10</v>
      </c>
      <c r="L13" s="33">
        <v>-6</v>
      </c>
      <c r="M13" s="33">
        <v>-3</v>
      </c>
      <c r="N13" s="33">
        <v>0</v>
      </c>
      <c r="O13" s="33">
        <v>2</v>
      </c>
      <c r="P13" s="34"/>
    </row>
    <row r="14" spans="2:16" x14ac:dyDescent="0.25">
      <c r="B14" s="44"/>
      <c r="C14" s="57"/>
      <c r="D14" s="58"/>
      <c r="E14" s="58"/>
      <c r="F14" s="59"/>
      <c r="G14" s="58"/>
      <c r="H14" s="59"/>
      <c r="I14" s="58"/>
      <c r="J14" s="58">
        <v>246</v>
      </c>
      <c r="K14" s="58">
        <v>246</v>
      </c>
      <c r="L14" s="33">
        <v>246</v>
      </c>
      <c r="M14" s="33">
        <v>244</v>
      </c>
      <c r="N14" s="33">
        <v>243</v>
      </c>
      <c r="O14" s="33">
        <v>241</v>
      </c>
      <c r="P14" s="34">
        <v>239</v>
      </c>
    </row>
    <row r="15" spans="2:16" x14ac:dyDescent="0.25">
      <c r="B15" s="44"/>
      <c r="C15" s="57"/>
      <c r="D15" s="58"/>
      <c r="E15" s="58"/>
      <c r="F15" s="59"/>
      <c r="G15" s="58"/>
      <c r="H15" s="59"/>
      <c r="I15" s="58"/>
      <c r="J15" s="58" t="s">
        <v>163</v>
      </c>
      <c r="K15" s="58" t="s">
        <v>163</v>
      </c>
      <c r="L15" s="33" t="s">
        <v>172</v>
      </c>
      <c r="M15" s="33" t="s">
        <v>174</v>
      </c>
      <c r="N15" s="33" t="s">
        <v>176</v>
      </c>
      <c r="O15" s="33" t="s">
        <v>178</v>
      </c>
      <c r="P15" s="34" t="s">
        <v>180</v>
      </c>
    </row>
    <row r="16" spans="2:16" x14ac:dyDescent="0.25">
      <c r="B16" s="44"/>
      <c r="C16" s="57"/>
      <c r="D16" s="58"/>
      <c r="E16" s="58"/>
      <c r="F16" s="59"/>
      <c r="G16" s="58"/>
      <c r="H16" s="59"/>
      <c r="I16" s="58"/>
      <c r="J16" s="58">
        <v>2725</v>
      </c>
      <c r="K16" s="58">
        <v>2606</v>
      </c>
      <c r="L16" s="33">
        <v>2498</v>
      </c>
      <c r="M16" s="33">
        <v>2397</v>
      </c>
      <c r="N16" s="33">
        <v>2304</v>
      </c>
      <c r="O16" s="33">
        <v>2216</v>
      </c>
      <c r="P16" s="34">
        <v>2139</v>
      </c>
    </row>
    <row r="17" spans="2:16" ht="15.75" thickBot="1" x14ac:dyDescent="0.3">
      <c r="B17" s="45"/>
      <c r="C17" s="60"/>
      <c r="D17" s="61"/>
      <c r="E17" s="61"/>
      <c r="F17" s="62"/>
      <c r="G17" s="61"/>
      <c r="H17" s="62"/>
      <c r="I17" s="61"/>
      <c r="J17" s="61">
        <v>456</v>
      </c>
      <c r="K17" s="61">
        <v>456</v>
      </c>
      <c r="L17" s="39">
        <v>455</v>
      </c>
      <c r="M17" s="39">
        <v>453</v>
      </c>
      <c r="N17" s="39">
        <v>450</v>
      </c>
      <c r="O17" s="39">
        <v>447</v>
      </c>
      <c r="P17" s="40">
        <v>444</v>
      </c>
    </row>
    <row r="18" spans="2:16" x14ac:dyDescent="0.25">
      <c r="B18" s="44">
        <v>37</v>
      </c>
      <c r="C18" s="63"/>
      <c r="D18" s="64"/>
      <c r="E18" s="64"/>
      <c r="F18" s="64"/>
      <c r="G18" s="64">
        <v>92</v>
      </c>
      <c r="H18" s="64" t="s">
        <v>171</v>
      </c>
      <c r="I18" s="64" t="s">
        <v>181</v>
      </c>
      <c r="J18" s="64" t="s">
        <v>182</v>
      </c>
      <c r="K18" s="64" t="s">
        <v>183</v>
      </c>
      <c r="L18" s="33" t="s">
        <v>40</v>
      </c>
      <c r="M18" s="33">
        <v>86</v>
      </c>
      <c r="N18" s="33" t="s">
        <v>50</v>
      </c>
      <c r="O18" s="33" t="s">
        <v>188</v>
      </c>
      <c r="P18" s="34" t="s">
        <v>190</v>
      </c>
    </row>
    <row r="19" spans="2:16" x14ac:dyDescent="0.25">
      <c r="B19" s="44"/>
      <c r="C19" s="57"/>
      <c r="D19" s="58"/>
      <c r="E19" s="58"/>
      <c r="F19" s="58"/>
      <c r="G19" s="58">
        <v>-13</v>
      </c>
      <c r="H19" s="58">
        <v>-9</v>
      </c>
      <c r="I19" s="58">
        <v>-6</v>
      </c>
      <c r="J19" s="58">
        <v>-3</v>
      </c>
      <c r="K19" s="58">
        <v>0</v>
      </c>
      <c r="L19" s="33">
        <v>2</v>
      </c>
      <c r="M19" s="33"/>
      <c r="N19" s="33"/>
      <c r="O19" s="33"/>
      <c r="P19" s="34"/>
    </row>
    <row r="20" spans="2:16" x14ac:dyDescent="0.25">
      <c r="B20" s="44"/>
      <c r="C20" s="57"/>
      <c r="D20" s="58"/>
      <c r="E20" s="58"/>
      <c r="F20" s="58"/>
      <c r="G20" s="58">
        <v>258</v>
      </c>
      <c r="H20" s="58">
        <v>258</v>
      </c>
      <c r="I20" s="58">
        <v>258</v>
      </c>
      <c r="J20" s="58">
        <v>256</v>
      </c>
      <c r="K20" s="58">
        <v>255</v>
      </c>
      <c r="L20" s="33">
        <v>254</v>
      </c>
      <c r="M20" s="33">
        <v>252</v>
      </c>
      <c r="N20" s="33">
        <v>250</v>
      </c>
      <c r="O20" s="33">
        <v>248</v>
      </c>
      <c r="P20" s="34">
        <v>244</v>
      </c>
    </row>
    <row r="21" spans="2:16" x14ac:dyDescent="0.25">
      <c r="B21" s="44"/>
      <c r="C21" s="57"/>
      <c r="D21" s="58"/>
      <c r="E21" s="58"/>
      <c r="F21" s="58"/>
      <c r="G21" s="58" t="s">
        <v>165</v>
      </c>
      <c r="H21" s="58" t="s">
        <v>163</v>
      </c>
      <c r="I21" s="58" t="s">
        <v>165</v>
      </c>
      <c r="J21" s="58" t="s">
        <v>167</v>
      </c>
      <c r="K21" s="58" t="s">
        <v>184</v>
      </c>
      <c r="L21" s="33" t="s">
        <v>185</v>
      </c>
      <c r="M21" s="33" t="s">
        <v>186</v>
      </c>
      <c r="N21" s="33" t="s">
        <v>187</v>
      </c>
      <c r="O21" s="33" t="s">
        <v>189</v>
      </c>
      <c r="P21" s="34" t="s">
        <v>191</v>
      </c>
    </row>
    <row r="22" spans="2:16" x14ac:dyDescent="0.25">
      <c r="B22" s="44"/>
      <c r="C22" s="57"/>
      <c r="D22" s="58"/>
      <c r="E22" s="58"/>
      <c r="F22" s="58"/>
      <c r="G22" s="58">
        <v>2982</v>
      </c>
      <c r="H22" s="58">
        <v>2858</v>
      </c>
      <c r="I22" s="58">
        <v>2750</v>
      </c>
      <c r="J22" s="58">
        <v>2648</v>
      </c>
      <c r="K22" s="58">
        <v>2553</v>
      </c>
      <c r="L22" s="33">
        <v>2463</v>
      </c>
      <c r="M22" s="33">
        <v>2380</v>
      </c>
      <c r="N22" s="33">
        <v>2304</v>
      </c>
      <c r="O22" s="33">
        <v>2225</v>
      </c>
      <c r="P22" s="34">
        <v>2137</v>
      </c>
    </row>
    <row r="23" spans="2:16" ht="15.75" thickBot="1" x14ac:dyDescent="0.3">
      <c r="B23" s="45"/>
      <c r="C23" s="60"/>
      <c r="D23" s="61"/>
      <c r="E23" s="61"/>
      <c r="F23" s="61"/>
      <c r="G23" s="61">
        <v>456</v>
      </c>
      <c r="H23" s="61">
        <v>456</v>
      </c>
      <c r="I23" s="61">
        <v>455</v>
      </c>
      <c r="J23" s="61">
        <v>454</v>
      </c>
      <c r="K23" s="61">
        <v>452</v>
      </c>
      <c r="L23" s="39">
        <v>449</v>
      </c>
      <c r="M23" s="39">
        <v>446</v>
      </c>
      <c r="N23" s="39">
        <v>443</v>
      </c>
      <c r="O23" s="39">
        <v>439</v>
      </c>
      <c r="P23" s="40">
        <v>434</v>
      </c>
    </row>
    <row r="24" spans="2:16" x14ac:dyDescent="0.25">
      <c r="B24" s="44">
        <v>35</v>
      </c>
      <c r="C24" s="63"/>
      <c r="D24" s="33" t="s">
        <v>192</v>
      </c>
      <c r="E24" s="33" t="s">
        <v>193</v>
      </c>
      <c r="F24" s="64" t="s">
        <v>194</v>
      </c>
      <c r="G24" s="58" t="s">
        <v>195</v>
      </c>
      <c r="H24" s="64" t="s">
        <v>39</v>
      </c>
      <c r="I24" s="58" t="s">
        <v>59</v>
      </c>
      <c r="J24" s="64" t="s">
        <v>60</v>
      </c>
      <c r="K24" s="58" t="s">
        <v>199</v>
      </c>
      <c r="L24" s="33" t="s">
        <v>50</v>
      </c>
      <c r="M24" s="33" t="s">
        <v>202</v>
      </c>
      <c r="N24" s="33" t="s">
        <v>190</v>
      </c>
      <c r="O24" s="33" t="s">
        <v>205</v>
      </c>
      <c r="P24" s="34" t="s">
        <v>78</v>
      </c>
    </row>
    <row r="25" spans="2:16" x14ac:dyDescent="0.25">
      <c r="B25" s="44"/>
      <c r="C25" s="57"/>
      <c r="D25" s="33">
        <v>-10</v>
      </c>
      <c r="E25" s="33">
        <v>-7</v>
      </c>
      <c r="F25" s="58">
        <v>-4</v>
      </c>
      <c r="G25" s="58">
        <v>-2</v>
      </c>
      <c r="H25" s="58">
        <v>1</v>
      </c>
      <c r="I25" s="58">
        <v>3</v>
      </c>
      <c r="J25" s="58"/>
      <c r="K25" s="58"/>
      <c r="L25" s="33"/>
      <c r="M25" s="33"/>
      <c r="N25" s="33"/>
      <c r="O25" s="33"/>
      <c r="P25" s="34"/>
    </row>
    <row r="26" spans="2:16" x14ac:dyDescent="0.25">
      <c r="B26" s="44"/>
      <c r="C26" s="57"/>
      <c r="D26" s="33">
        <v>270</v>
      </c>
      <c r="E26" s="33">
        <v>270</v>
      </c>
      <c r="F26" s="58">
        <v>270</v>
      </c>
      <c r="G26" s="58">
        <v>269</v>
      </c>
      <c r="H26" s="58">
        <v>268</v>
      </c>
      <c r="I26" s="58">
        <v>266</v>
      </c>
      <c r="J26" s="58">
        <v>264</v>
      </c>
      <c r="K26" s="58">
        <v>263</v>
      </c>
      <c r="L26" s="33">
        <v>261</v>
      </c>
      <c r="M26" s="33">
        <v>258</v>
      </c>
      <c r="N26" s="33">
        <v>255</v>
      </c>
      <c r="O26" s="33">
        <v>250</v>
      </c>
      <c r="P26" s="34">
        <v>244</v>
      </c>
    </row>
    <row r="27" spans="2:16" x14ac:dyDescent="0.25">
      <c r="B27" s="44"/>
      <c r="C27" s="57"/>
      <c r="D27" s="33" t="s">
        <v>163</v>
      </c>
      <c r="E27" s="33" t="s">
        <v>163</v>
      </c>
      <c r="F27" s="58" t="s">
        <v>165</v>
      </c>
      <c r="G27" s="58" t="s">
        <v>196</v>
      </c>
      <c r="H27" s="58" t="s">
        <v>197</v>
      </c>
      <c r="I27" s="58" t="s">
        <v>198</v>
      </c>
      <c r="J27" s="58" t="s">
        <v>178</v>
      </c>
      <c r="K27" s="58" t="s">
        <v>200</v>
      </c>
      <c r="L27" s="33" t="s">
        <v>201</v>
      </c>
      <c r="M27" s="33" t="s">
        <v>203</v>
      </c>
      <c r="N27" s="33" t="s">
        <v>204</v>
      </c>
      <c r="O27" s="33" t="s">
        <v>206</v>
      </c>
      <c r="P27" s="34" t="s">
        <v>207</v>
      </c>
    </row>
    <row r="28" spans="2:16" x14ac:dyDescent="0.25">
      <c r="B28" s="44"/>
      <c r="C28" s="57"/>
      <c r="D28" s="33">
        <v>3241</v>
      </c>
      <c r="E28" s="33">
        <v>3122</v>
      </c>
      <c r="F28" s="58">
        <v>3013</v>
      </c>
      <c r="G28" s="58">
        <v>2909</v>
      </c>
      <c r="H28" s="58">
        <v>2810</v>
      </c>
      <c r="I28" s="58">
        <v>2717</v>
      </c>
      <c r="J28" s="58">
        <v>2630</v>
      </c>
      <c r="K28" s="58">
        <v>2553</v>
      </c>
      <c r="L28" s="33">
        <v>2480</v>
      </c>
      <c r="M28" s="33">
        <v>2400</v>
      </c>
      <c r="N28" s="33">
        <v>2314</v>
      </c>
      <c r="O28" s="33">
        <v>2221</v>
      </c>
      <c r="P28" s="34">
        <v>2116</v>
      </c>
    </row>
    <row r="29" spans="2:16" ht="15.75" thickBot="1" x14ac:dyDescent="0.3">
      <c r="B29" s="45"/>
      <c r="C29" s="60"/>
      <c r="D29" s="39">
        <v>458</v>
      </c>
      <c r="E29" s="39">
        <v>458</v>
      </c>
      <c r="F29" s="61">
        <v>458</v>
      </c>
      <c r="G29" s="61">
        <v>456</v>
      </c>
      <c r="H29" s="61">
        <v>454</v>
      </c>
      <c r="I29" s="61">
        <v>452</v>
      </c>
      <c r="J29" s="61">
        <v>450</v>
      </c>
      <c r="K29" s="61">
        <v>447</v>
      </c>
      <c r="L29" s="39">
        <v>444</v>
      </c>
      <c r="M29" s="39">
        <v>440</v>
      </c>
      <c r="N29" s="39">
        <v>435</v>
      </c>
      <c r="O29" s="39">
        <v>428</v>
      </c>
      <c r="P29" s="40">
        <v>419</v>
      </c>
    </row>
    <row r="30" spans="2:16" x14ac:dyDescent="0.25">
      <c r="B30" s="44">
        <v>33</v>
      </c>
      <c r="C30" s="33" t="s">
        <v>45</v>
      </c>
      <c r="D30" s="33" t="s">
        <v>38</v>
      </c>
      <c r="E30" s="33" t="s">
        <v>208</v>
      </c>
      <c r="F30" s="64">
        <v>88</v>
      </c>
      <c r="G30" s="58" t="s">
        <v>59</v>
      </c>
      <c r="H30" s="64" t="s">
        <v>210</v>
      </c>
      <c r="I30" s="58" t="s">
        <v>212</v>
      </c>
      <c r="J30" s="64" t="s">
        <v>41</v>
      </c>
      <c r="K30" s="58" t="s">
        <v>214</v>
      </c>
      <c r="L30" s="33" t="s">
        <v>216</v>
      </c>
      <c r="M30" s="33">
        <v>83</v>
      </c>
      <c r="N30" s="33" t="s">
        <v>219</v>
      </c>
      <c r="O30" s="33">
        <v>81</v>
      </c>
      <c r="P30" s="34">
        <v>80</v>
      </c>
    </row>
    <row r="31" spans="2:16" x14ac:dyDescent="0.25">
      <c r="B31" s="44"/>
      <c r="C31" s="33">
        <v>-2</v>
      </c>
      <c r="D31" s="33">
        <v>0</v>
      </c>
      <c r="E31" s="33">
        <v>3</v>
      </c>
      <c r="F31" s="58">
        <v>5</v>
      </c>
      <c r="G31" s="58">
        <v>7</v>
      </c>
      <c r="H31" s="58">
        <v>9</v>
      </c>
      <c r="I31" s="58"/>
      <c r="J31" s="58"/>
      <c r="K31" s="58"/>
      <c r="L31" s="33"/>
      <c r="M31" s="33"/>
      <c r="N31" s="33"/>
      <c r="O31" s="33"/>
      <c r="P31" s="34"/>
    </row>
    <row r="32" spans="2:16" x14ac:dyDescent="0.25">
      <c r="B32" s="44"/>
      <c r="C32" s="33">
        <v>282</v>
      </c>
      <c r="D32" s="33">
        <v>281</v>
      </c>
      <c r="E32" s="33">
        <v>280</v>
      </c>
      <c r="F32" s="58">
        <v>279</v>
      </c>
      <c r="G32" s="58">
        <v>277</v>
      </c>
      <c r="H32" s="58">
        <v>276</v>
      </c>
      <c r="I32" s="58">
        <v>274</v>
      </c>
      <c r="J32" s="58">
        <v>272</v>
      </c>
      <c r="K32" s="58">
        <v>269</v>
      </c>
      <c r="L32" s="33">
        <v>265</v>
      </c>
      <c r="M32" s="33">
        <v>261</v>
      </c>
      <c r="N32" s="33">
        <v>255</v>
      </c>
      <c r="O32" s="33">
        <v>248</v>
      </c>
      <c r="P32" s="34">
        <v>242</v>
      </c>
    </row>
    <row r="33" spans="2:16" x14ac:dyDescent="0.25">
      <c r="B33" s="44"/>
      <c r="C33" s="33" t="s">
        <v>165</v>
      </c>
      <c r="D33" s="33" t="s">
        <v>167</v>
      </c>
      <c r="E33" s="33" t="s">
        <v>197</v>
      </c>
      <c r="F33" s="58" t="s">
        <v>176</v>
      </c>
      <c r="G33" s="58" t="s">
        <v>209</v>
      </c>
      <c r="H33" s="58" t="s">
        <v>211</v>
      </c>
      <c r="I33" s="58" t="s">
        <v>187</v>
      </c>
      <c r="J33" s="58" t="s">
        <v>213</v>
      </c>
      <c r="K33" s="58" t="s">
        <v>215</v>
      </c>
      <c r="L33" s="33" t="s">
        <v>217</v>
      </c>
      <c r="M33" s="33" t="s">
        <v>218</v>
      </c>
      <c r="N33" s="33" t="s">
        <v>220</v>
      </c>
      <c r="O33" s="33" t="s">
        <v>221</v>
      </c>
      <c r="P33" s="34" t="s">
        <v>222</v>
      </c>
    </row>
    <row r="34" spans="2:16" x14ac:dyDescent="0.25">
      <c r="B34" s="44"/>
      <c r="C34" s="33">
        <v>3293</v>
      </c>
      <c r="D34" s="33">
        <v>3190</v>
      </c>
      <c r="E34" s="33">
        <v>3091</v>
      </c>
      <c r="F34" s="58">
        <v>2998</v>
      </c>
      <c r="G34" s="58">
        <v>2910</v>
      </c>
      <c r="H34" s="58">
        <v>2831</v>
      </c>
      <c r="I34" s="58">
        <v>2756</v>
      </c>
      <c r="J34" s="58">
        <v>2679</v>
      </c>
      <c r="K34" s="58">
        <v>2595</v>
      </c>
      <c r="L34" s="33">
        <v>2507</v>
      </c>
      <c r="M34" s="33">
        <v>2409</v>
      </c>
      <c r="N34" s="33">
        <v>2303</v>
      </c>
      <c r="O34" s="33">
        <v>2196</v>
      </c>
      <c r="P34" s="34">
        <v>2095</v>
      </c>
    </row>
    <row r="35" spans="2:16" ht="15.75" thickBot="1" x14ac:dyDescent="0.3">
      <c r="B35" s="66"/>
      <c r="C35" s="67">
        <v>462</v>
      </c>
      <c r="D35" s="67">
        <v>460</v>
      </c>
      <c r="E35" s="67">
        <v>459</v>
      </c>
      <c r="F35" s="68">
        <v>457</v>
      </c>
      <c r="G35" s="68">
        <v>454</v>
      </c>
      <c r="H35" s="68">
        <v>452</v>
      </c>
      <c r="I35" s="68">
        <v>450</v>
      </c>
      <c r="J35" s="68">
        <v>446</v>
      </c>
      <c r="K35" s="68">
        <v>442</v>
      </c>
      <c r="L35" s="67">
        <v>437</v>
      </c>
      <c r="M35" s="67">
        <v>429</v>
      </c>
      <c r="N35" s="67">
        <v>421</v>
      </c>
      <c r="O35" s="67">
        <v>411</v>
      </c>
      <c r="P35" s="69">
        <v>401</v>
      </c>
    </row>
    <row r="36" spans="2:16" ht="15.75" thickTop="1" x14ac:dyDescent="0.25">
      <c r="B36" s="44">
        <v>29</v>
      </c>
      <c r="C36" s="33" t="s">
        <v>59</v>
      </c>
      <c r="D36" s="33" t="s">
        <v>40</v>
      </c>
      <c r="E36" s="33" t="s">
        <v>224</v>
      </c>
      <c r="F36" s="58" t="s">
        <v>41</v>
      </c>
      <c r="G36" s="58" t="s">
        <v>226</v>
      </c>
      <c r="H36" s="58" t="s">
        <v>228</v>
      </c>
      <c r="I36" s="58" t="s">
        <v>229</v>
      </c>
      <c r="J36" s="58" t="s">
        <v>77</v>
      </c>
      <c r="K36" s="58" t="s">
        <v>54</v>
      </c>
      <c r="L36" s="33" t="s">
        <v>233</v>
      </c>
      <c r="M36" s="33" t="s">
        <v>235</v>
      </c>
      <c r="N36" s="33" t="s">
        <v>237</v>
      </c>
      <c r="O36" s="33" t="s">
        <v>239</v>
      </c>
      <c r="P36" s="34">
        <v>77</v>
      </c>
    </row>
    <row r="37" spans="2:16" x14ac:dyDescent="0.25">
      <c r="B37" s="44"/>
      <c r="C37" s="33">
        <v>13</v>
      </c>
      <c r="D37" s="33">
        <v>15</v>
      </c>
      <c r="E37" s="33">
        <v>17</v>
      </c>
      <c r="F37" s="58"/>
      <c r="G37" s="58"/>
      <c r="H37" s="58"/>
      <c r="I37" s="58"/>
      <c r="J37" s="58"/>
      <c r="K37" s="58"/>
      <c r="L37" s="33"/>
      <c r="M37" s="33"/>
      <c r="N37" s="33"/>
      <c r="O37" s="33"/>
      <c r="P37" s="34"/>
    </row>
    <row r="38" spans="2:16" x14ac:dyDescent="0.25">
      <c r="B38" s="44"/>
      <c r="C38" s="33">
        <v>299</v>
      </c>
      <c r="D38" s="33">
        <v>298</v>
      </c>
      <c r="E38" s="33">
        <v>295</v>
      </c>
      <c r="F38" s="58">
        <v>292</v>
      </c>
      <c r="G38" s="58">
        <v>289</v>
      </c>
      <c r="H38" s="58">
        <v>284</v>
      </c>
      <c r="I38" s="58">
        <v>279</v>
      </c>
      <c r="J38" s="58">
        <v>273</v>
      </c>
      <c r="K38" s="58">
        <v>268</v>
      </c>
      <c r="L38" s="33">
        <v>262</v>
      </c>
      <c r="M38" s="33">
        <v>256</v>
      </c>
      <c r="N38" s="33">
        <v>251</v>
      </c>
      <c r="O38" s="33">
        <v>247</v>
      </c>
      <c r="P38" s="34">
        <v>243</v>
      </c>
    </row>
    <row r="39" spans="2:16" x14ac:dyDescent="0.25">
      <c r="B39" s="44"/>
      <c r="C39" s="33" t="s">
        <v>187</v>
      </c>
      <c r="D39" s="33" t="s">
        <v>223</v>
      </c>
      <c r="E39" s="33" t="s">
        <v>203</v>
      </c>
      <c r="F39" s="58" t="s">
        <v>225</v>
      </c>
      <c r="G39" s="58" t="s">
        <v>227</v>
      </c>
      <c r="H39" s="58" t="s">
        <v>218</v>
      </c>
      <c r="I39" s="58" t="s">
        <v>230</v>
      </c>
      <c r="J39" s="58" t="s">
        <v>231</v>
      </c>
      <c r="K39" s="58" t="s">
        <v>232</v>
      </c>
      <c r="L39" s="33" t="s">
        <v>234</v>
      </c>
      <c r="M39" s="33" t="s">
        <v>236</v>
      </c>
      <c r="N39" s="33" t="s">
        <v>238</v>
      </c>
      <c r="O39" s="33" t="s">
        <v>240</v>
      </c>
      <c r="P39" s="34" t="s">
        <v>241</v>
      </c>
    </row>
    <row r="40" spans="2:16" x14ac:dyDescent="0.25">
      <c r="B40" s="44"/>
      <c r="C40" s="33">
        <v>3322</v>
      </c>
      <c r="D40" s="33">
        <v>3245</v>
      </c>
      <c r="E40" s="33">
        <v>3160</v>
      </c>
      <c r="F40" s="58">
        <v>3072</v>
      </c>
      <c r="G40" s="58">
        <v>2982</v>
      </c>
      <c r="H40" s="58">
        <v>2882</v>
      </c>
      <c r="I40" s="58">
        <v>2777</v>
      </c>
      <c r="J40" s="58">
        <v>2667</v>
      </c>
      <c r="K40" s="58">
        <v>2565</v>
      </c>
      <c r="L40" s="33">
        <v>2461</v>
      </c>
      <c r="M40" s="33">
        <v>2357</v>
      </c>
      <c r="N40" s="33">
        <v>2263</v>
      </c>
      <c r="O40" s="33">
        <v>2175</v>
      </c>
      <c r="P40" s="34">
        <v>2093</v>
      </c>
    </row>
    <row r="41" spans="2:16" ht="15.75" thickBot="1" x14ac:dyDescent="0.3">
      <c r="B41" s="66"/>
      <c r="C41" s="67">
        <v>458</v>
      </c>
      <c r="D41" s="67">
        <v>455</v>
      </c>
      <c r="E41" s="67">
        <v>452</v>
      </c>
      <c r="F41" s="68">
        <v>448</v>
      </c>
      <c r="G41" s="68">
        <v>443</v>
      </c>
      <c r="H41" s="68">
        <v>437</v>
      </c>
      <c r="I41" s="68">
        <v>429</v>
      </c>
      <c r="J41" s="68">
        <v>421</v>
      </c>
      <c r="K41" s="68">
        <v>413</v>
      </c>
      <c r="L41" s="67">
        <v>405</v>
      </c>
      <c r="M41" s="67">
        <v>396</v>
      </c>
      <c r="N41" s="67">
        <v>389</v>
      </c>
      <c r="O41" s="67">
        <v>383</v>
      </c>
      <c r="P41" s="69">
        <v>377</v>
      </c>
    </row>
    <row r="42" spans="2:16" ht="15.75" thickTop="1" x14ac:dyDescent="0.25">
      <c r="B42" s="44">
        <v>25</v>
      </c>
      <c r="C42" s="33" t="s">
        <v>214</v>
      </c>
      <c r="D42" s="33" t="s">
        <v>216</v>
      </c>
      <c r="E42" s="33" t="s">
        <v>244</v>
      </c>
      <c r="F42" s="58" t="s">
        <v>77</v>
      </c>
      <c r="G42" s="58" t="s">
        <v>246</v>
      </c>
      <c r="H42" s="58" t="s">
        <v>248</v>
      </c>
      <c r="I42" s="58">
        <v>80</v>
      </c>
      <c r="J42" s="58" t="s">
        <v>251</v>
      </c>
      <c r="K42" s="58" t="s">
        <v>80</v>
      </c>
      <c r="L42" s="33" t="s">
        <v>239</v>
      </c>
      <c r="M42" s="33">
        <v>77</v>
      </c>
      <c r="N42" s="33" t="s">
        <v>256</v>
      </c>
      <c r="O42" s="33" t="s">
        <v>258</v>
      </c>
      <c r="P42" s="34" t="s">
        <v>260</v>
      </c>
    </row>
    <row r="43" spans="2:16" x14ac:dyDescent="0.25">
      <c r="B43" s="44"/>
      <c r="C43" s="33"/>
      <c r="D43" s="33"/>
      <c r="E43" s="33"/>
      <c r="F43" s="58"/>
      <c r="G43" s="58"/>
      <c r="H43" s="58"/>
      <c r="I43" s="58"/>
      <c r="J43" s="58"/>
      <c r="K43" s="58"/>
      <c r="L43" s="33"/>
      <c r="M43" s="33"/>
      <c r="N43" s="33"/>
      <c r="O43" s="33"/>
      <c r="P43" s="34"/>
    </row>
    <row r="44" spans="2:16" x14ac:dyDescent="0.25">
      <c r="B44" s="44"/>
      <c r="C44" s="33">
        <v>306</v>
      </c>
      <c r="D44" s="33">
        <v>301</v>
      </c>
      <c r="E44" s="33">
        <v>295</v>
      </c>
      <c r="F44" s="58">
        <v>290</v>
      </c>
      <c r="G44" s="58">
        <v>285</v>
      </c>
      <c r="H44" s="58">
        <v>280</v>
      </c>
      <c r="I44" s="58">
        <v>275</v>
      </c>
      <c r="J44" s="58">
        <v>271</v>
      </c>
      <c r="K44" s="58">
        <v>267</v>
      </c>
      <c r="L44" s="33">
        <v>264</v>
      </c>
      <c r="M44" s="33">
        <v>260</v>
      </c>
      <c r="N44" s="33">
        <v>256</v>
      </c>
      <c r="O44" s="33">
        <v>253</v>
      </c>
      <c r="P44" s="34">
        <v>249</v>
      </c>
    </row>
    <row r="45" spans="2:16" x14ac:dyDescent="0.25">
      <c r="B45" s="44"/>
      <c r="C45" s="33" t="s">
        <v>242</v>
      </c>
      <c r="D45" s="33" t="s">
        <v>243</v>
      </c>
      <c r="E45" s="33" t="s">
        <v>221</v>
      </c>
      <c r="F45" s="58" t="s">
        <v>245</v>
      </c>
      <c r="G45" s="58" t="s">
        <v>247</v>
      </c>
      <c r="H45" s="58" t="s">
        <v>249</v>
      </c>
      <c r="I45" s="58" t="s">
        <v>250</v>
      </c>
      <c r="J45" s="58" t="s">
        <v>252</v>
      </c>
      <c r="K45" s="58" t="s">
        <v>253</v>
      </c>
      <c r="L45" s="33" t="s">
        <v>254</v>
      </c>
      <c r="M45" s="33" t="s">
        <v>255</v>
      </c>
      <c r="N45" s="33" t="s">
        <v>257</v>
      </c>
      <c r="O45" s="33" t="s">
        <v>259</v>
      </c>
      <c r="P45" s="34" t="s">
        <v>261</v>
      </c>
    </row>
    <row r="46" spans="2:16" x14ac:dyDescent="0.25">
      <c r="B46" s="44"/>
      <c r="C46" s="33">
        <v>3335</v>
      </c>
      <c r="D46" s="33">
        <v>3228</v>
      </c>
      <c r="E46" s="33">
        <v>3120</v>
      </c>
      <c r="F46" s="58">
        <v>3018</v>
      </c>
      <c r="G46" s="58">
        <v>2915</v>
      </c>
      <c r="H46" s="58">
        <v>2810</v>
      </c>
      <c r="I46" s="58">
        <v>2712</v>
      </c>
      <c r="J46" s="58">
        <v>2622</v>
      </c>
      <c r="K46" s="58">
        <v>2536</v>
      </c>
      <c r="L46" s="33">
        <v>2456</v>
      </c>
      <c r="M46" s="33">
        <v>2374</v>
      </c>
      <c r="N46" s="33">
        <v>2295</v>
      </c>
      <c r="O46" s="33">
        <v>2221</v>
      </c>
      <c r="P46" s="34">
        <v>2148</v>
      </c>
    </row>
    <row r="47" spans="2:16" ht="15.75" thickBot="1" x14ac:dyDescent="0.3">
      <c r="B47" s="70"/>
      <c r="C47" s="42">
        <v>439</v>
      </c>
      <c r="D47" s="42">
        <v>432</v>
      </c>
      <c r="E47" s="42">
        <v>425</v>
      </c>
      <c r="F47" s="71">
        <v>418</v>
      </c>
      <c r="G47" s="71">
        <v>411</v>
      </c>
      <c r="H47" s="71">
        <v>404</v>
      </c>
      <c r="I47" s="71">
        <v>398</v>
      </c>
      <c r="J47" s="71">
        <v>392</v>
      </c>
      <c r="K47" s="71">
        <v>387</v>
      </c>
      <c r="L47" s="42">
        <v>383</v>
      </c>
      <c r="M47" s="42">
        <v>377</v>
      </c>
      <c r="N47" s="42">
        <v>372</v>
      </c>
      <c r="O47" s="42">
        <v>367</v>
      </c>
      <c r="P47" s="43">
        <v>362</v>
      </c>
    </row>
    <row r="48" spans="2:16" ht="15.75" thickTop="1" x14ac:dyDescent="0.25"/>
  </sheetData>
  <sheetProtection password="DBEB" sheet="1" objects="1" scenarios="1"/>
  <mergeCells count="2">
    <mergeCell ref="B4:B5"/>
    <mergeCell ref="C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3:F19"/>
  <sheetViews>
    <sheetView workbookViewId="0">
      <selection activeCell="B41" sqref="B41"/>
    </sheetView>
  </sheetViews>
  <sheetFormatPr defaultRowHeight="15" x14ac:dyDescent="0.25"/>
  <cols>
    <col min="2" max="6" width="15.7109375" customWidth="1"/>
  </cols>
  <sheetData>
    <row r="3" spans="2:6" ht="15.75" thickBot="1" x14ac:dyDescent="0.3"/>
    <row r="4" spans="2:6" ht="30" customHeight="1" thickTop="1" thickBot="1" x14ac:dyDescent="0.3">
      <c r="B4" s="125" t="s">
        <v>263</v>
      </c>
      <c r="C4" s="127" t="s">
        <v>264</v>
      </c>
      <c r="D4" s="129" t="s">
        <v>265</v>
      </c>
      <c r="E4" s="130"/>
      <c r="F4" s="131"/>
    </row>
    <row r="5" spans="2:6" ht="30.75" thickBot="1" x14ac:dyDescent="0.3">
      <c r="B5" s="126"/>
      <c r="C5" s="128"/>
      <c r="D5" s="76" t="s">
        <v>266</v>
      </c>
      <c r="E5" s="76" t="s">
        <v>267</v>
      </c>
      <c r="F5" s="77" t="s">
        <v>268</v>
      </c>
    </row>
    <row r="6" spans="2:6" x14ac:dyDescent="0.25">
      <c r="B6" s="73">
        <v>180</v>
      </c>
      <c r="C6" s="74">
        <v>31100</v>
      </c>
      <c r="D6" s="74">
        <v>33800</v>
      </c>
      <c r="E6" s="74">
        <v>32100</v>
      </c>
      <c r="F6" s="75">
        <v>29100</v>
      </c>
    </row>
    <row r="7" spans="2:6" x14ac:dyDescent="0.25">
      <c r="B7" s="73">
        <v>175</v>
      </c>
      <c r="C7" s="74">
        <v>31700</v>
      </c>
      <c r="D7" s="74">
        <v>34600</v>
      </c>
      <c r="E7" s="74">
        <v>33100</v>
      </c>
      <c r="F7" s="75">
        <v>30300</v>
      </c>
    </row>
    <row r="8" spans="2:6" ht="15.75" thickBot="1" x14ac:dyDescent="0.3">
      <c r="B8" s="20">
        <v>170</v>
      </c>
      <c r="C8" s="21">
        <v>32400</v>
      </c>
      <c r="D8" s="21">
        <v>35300</v>
      </c>
      <c r="E8" s="21">
        <v>34000</v>
      </c>
      <c r="F8" s="22">
        <v>31500</v>
      </c>
    </row>
    <row r="9" spans="2:6" x14ac:dyDescent="0.25">
      <c r="B9" s="73">
        <v>165</v>
      </c>
      <c r="C9" s="74">
        <v>33000</v>
      </c>
      <c r="D9" s="74">
        <v>36000</v>
      </c>
      <c r="E9" s="74">
        <v>34900</v>
      </c>
      <c r="F9" s="75">
        <v>32800</v>
      </c>
    </row>
    <row r="10" spans="2:6" x14ac:dyDescent="0.25">
      <c r="B10" s="73">
        <v>160</v>
      </c>
      <c r="C10" s="74">
        <v>33700</v>
      </c>
      <c r="D10" s="74">
        <v>36600</v>
      </c>
      <c r="E10" s="74">
        <v>35600</v>
      </c>
      <c r="F10" s="75">
        <v>33800</v>
      </c>
    </row>
    <row r="11" spans="2:6" ht="15.75" thickBot="1" x14ac:dyDescent="0.3">
      <c r="B11" s="20">
        <v>155</v>
      </c>
      <c r="C11" s="21">
        <v>34300</v>
      </c>
      <c r="D11" s="21">
        <v>37200</v>
      </c>
      <c r="E11" s="21">
        <v>36200</v>
      </c>
      <c r="F11" s="22">
        <v>34700</v>
      </c>
    </row>
    <row r="12" spans="2:6" x14ac:dyDescent="0.25">
      <c r="B12" s="73">
        <v>150</v>
      </c>
      <c r="C12" s="74">
        <v>35000</v>
      </c>
      <c r="D12" s="74">
        <v>37800</v>
      </c>
      <c r="E12" s="74">
        <v>36900</v>
      </c>
      <c r="F12" s="75">
        <v>35500</v>
      </c>
    </row>
    <row r="13" spans="2:6" x14ac:dyDescent="0.25">
      <c r="B13" s="73">
        <v>145</v>
      </c>
      <c r="C13" s="74">
        <v>35700</v>
      </c>
      <c r="D13" s="74">
        <v>38500</v>
      </c>
      <c r="E13" s="74">
        <v>37500</v>
      </c>
      <c r="F13" s="75">
        <v>36200</v>
      </c>
    </row>
    <row r="14" spans="2:6" ht="15.75" thickBot="1" x14ac:dyDescent="0.3">
      <c r="B14" s="20">
        <v>140</v>
      </c>
      <c r="C14" s="21">
        <v>36500</v>
      </c>
      <c r="D14" s="21">
        <v>39100</v>
      </c>
      <c r="E14" s="21">
        <v>38200</v>
      </c>
      <c r="F14" s="22">
        <v>37000</v>
      </c>
    </row>
    <row r="15" spans="2:6" x14ac:dyDescent="0.25">
      <c r="B15" s="73">
        <v>135</v>
      </c>
      <c r="C15" s="74">
        <v>37200</v>
      </c>
      <c r="D15" s="74">
        <v>39800</v>
      </c>
      <c r="E15" s="74">
        <v>38800</v>
      </c>
      <c r="F15" s="75">
        <v>37600</v>
      </c>
    </row>
    <row r="16" spans="2:6" x14ac:dyDescent="0.25">
      <c r="B16" s="73">
        <v>130</v>
      </c>
      <c r="C16" s="74">
        <v>38000</v>
      </c>
      <c r="D16" s="74">
        <v>40500</v>
      </c>
      <c r="E16" s="74">
        <v>39500</v>
      </c>
      <c r="F16" s="75">
        <v>38300</v>
      </c>
    </row>
    <row r="17" spans="2:6" x14ac:dyDescent="0.25">
      <c r="B17" s="73">
        <v>125</v>
      </c>
      <c r="C17" s="74">
        <v>38800</v>
      </c>
      <c r="D17" s="74">
        <v>41000</v>
      </c>
      <c r="E17" s="74">
        <v>40200</v>
      </c>
      <c r="F17" s="75">
        <v>39000</v>
      </c>
    </row>
    <row r="18" spans="2:6" ht="15.75" thickBot="1" x14ac:dyDescent="0.3">
      <c r="B18" s="23">
        <v>120</v>
      </c>
      <c r="C18" s="19">
        <v>39700</v>
      </c>
      <c r="D18" s="19">
        <v>41000</v>
      </c>
      <c r="E18" s="19">
        <v>40900</v>
      </c>
      <c r="F18" s="24">
        <v>39700</v>
      </c>
    </row>
    <row r="19" spans="2:6" ht="15.75" thickTop="1" x14ac:dyDescent="0.25"/>
  </sheetData>
  <sheetProtection password="DBEB" sheet="1" objects="1" scenarios="1"/>
  <mergeCells count="3">
    <mergeCell ref="B4:B5"/>
    <mergeCell ref="C4:C5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16</vt:i4>
      </vt:variant>
    </vt:vector>
  </HeadingPairs>
  <TitlesOfParts>
    <vt:vector size="22" baseType="lpstr">
      <vt:lpstr>Calculating</vt:lpstr>
      <vt:lpstr>Based Params</vt:lpstr>
      <vt:lpstr>Alternate Planning</vt:lpstr>
      <vt:lpstr>Holding</vt:lpstr>
      <vt:lpstr>CRZ</vt:lpstr>
      <vt:lpstr>OptAlt</vt:lpstr>
      <vt:lpstr>AD</vt:lpstr>
      <vt:lpstr>Alt_D</vt:lpstr>
      <vt:lpstr>APDist</vt:lpstr>
      <vt:lpstr>APTable</vt:lpstr>
      <vt:lpstr>CRZAlt</vt:lpstr>
      <vt:lpstr>CRZTable</vt:lpstr>
      <vt:lpstr>CRZWeight</vt:lpstr>
      <vt:lpstr>HAlt</vt:lpstr>
      <vt:lpstr>HTable</vt:lpstr>
      <vt:lpstr>HWeight</vt:lpstr>
      <vt:lpstr>LW</vt:lpstr>
      <vt:lpstr>MLW</vt:lpstr>
      <vt:lpstr>MTOW</vt:lpstr>
      <vt:lpstr>OEW</vt:lpstr>
      <vt:lpstr>OptAltTable</vt:lpstr>
      <vt:lpstr>OptAltWeight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Брайчук Виталий</dc:creator>
  <cp:lastModifiedBy>Брайчук Виталий</cp:lastModifiedBy>
  <dcterms:created xsi:type="dcterms:W3CDTF">2014-09-09T13:37:28Z</dcterms:created>
  <dcterms:modified xsi:type="dcterms:W3CDTF">2014-09-11T13:43:32Z</dcterms:modified>
</cp:coreProperties>
</file>